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worksheets/sheet7.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Diagnosis" sheetId="2" state="visible" r:id="rId2"/>
    <sheet xmlns:r="http://schemas.openxmlformats.org/officeDocument/2006/relationships" name="Priorities" sheetId="3" state="visible" r:id="rId3"/>
    <sheet xmlns:r="http://schemas.openxmlformats.org/officeDocument/2006/relationships" name="Values to Behaviors" sheetId="4" state="visible" r:id="rId4"/>
    <sheet xmlns:r="http://schemas.openxmlformats.org/officeDocument/2006/relationships" name="Action Plan" sheetId="5" state="visible" r:id="rId5"/>
    <sheet xmlns:r="http://schemas.openxmlformats.org/officeDocument/2006/relationships" name="Engagement Measures" sheetId="6" state="visible" r:id="rId6"/>
    <sheet xmlns:r="http://schemas.openxmlformats.org/officeDocument/2006/relationships" name="90-Day Review" sheetId="7" state="visible" r:id="rId7"/>
  </sheets>
  <definedNames>
    <definedName name="OrgName">Instructions!$C$8</definedName>
    <definedName name="StartDate">Instructions!$C$9</definedName>
    <definedName name="Budget">Instructions!$C$10</definedName>
    <definedName name="TargetFav">Instructions!$C$11</definedName>
    <definedName name="Themes">Diagnosis!$A$5:$A$12</definedName>
    <definedName name="_xlnm.Print_Area" localSheetId="0">'Instructions'!$A$1:$C$33</definedName>
    <definedName name="_xlnm.Print_Area" localSheetId="1">'Diagnosis'!$A$1:$F$46</definedName>
    <definedName name="_xlnm.Print_Titles" localSheetId="2">'Priorities'!$4:$4</definedName>
    <definedName name="_xlnm.Print_Area" localSheetId="2">'Priorities'!$A$1:$I$20</definedName>
    <definedName name="_xlnm.Print_Titles" localSheetId="3">'Values to Behaviors'!$4:$4</definedName>
    <definedName name="_xlnm.Print_Area" localSheetId="3">'Values to Behaviors'!$A$1:$G$12</definedName>
    <definedName name="_xlnm.Print_Titles" localSheetId="4">'Action Plan'!$4:$4</definedName>
    <definedName name="_xlnm.Print_Area" localSheetId="4">'Action Plan'!$A$1:$K$43</definedName>
    <definedName name="_xlnm.Print_Titles" localSheetId="5">'Engagement Measures'!$4:$4</definedName>
    <definedName name="_xlnm.Print_Area" localSheetId="5">'Engagement Measures'!$A$1:$K$45</definedName>
    <definedName name="_xlnm.Print_Area" localSheetId="6">'90-Day Review'!$A$1:$G$36</definedName>
  </definedNames>
  <calcPr calcId="124519" fullCalcOnLoad="1"/>
</workbook>
</file>

<file path=xl/styles.xml><?xml version="1.0" encoding="utf-8"?>
<styleSheet xmlns="http://schemas.openxmlformats.org/spreadsheetml/2006/main">
  <numFmts count="4">
    <numFmt numFmtId="164" formatCode="yyyy-mm-dd"/>
    <numFmt numFmtId="165" formatCode="&quot;Birr &quot;#,##0"/>
    <numFmt numFmtId="166" formatCode="0.0%"/>
    <numFmt numFmtId="167" formatCode="+0.0;-0.0;0.0"/>
  </numFmts>
  <fonts count="10">
    <font>
      <name val="Calibri"/>
      <family val="2"/>
      <color theme="1"/>
      <sz val="11"/>
      <scheme val="minor"/>
    </font>
    <font>
      <name val="Calibri"/>
      <b val="1"/>
      <color rgb="000F4C3A"/>
      <sz val="16"/>
    </font>
    <font>
      <name val="Calibri"/>
      <sz val="11"/>
    </font>
    <font>
      <name val="Calibri"/>
      <b val="1"/>
      <color rgb="000F4C3A"/>
      <sz val="12"/>
    </font>
    <font>
      <name val="Calibri"/>
      <b val="1"/>
      <sz val="11"/>
    </font>
    <font>
      <name val="Calibri"/>
      <b val="1"/>
      <color rgb="00FFFFFF"/>
      <sz val="11"/>
    </font>
    <font>
      <name val="Calibri"/>
      <i val="1"/>
      <color rgb="000F4C3A"/>
      <sz val="10"/>
    </font>
    <font>
      <name val="Calibri"/>
      <i val="1"/>
      <color rgb="00555555"/>
      <sz val="11"/>
    </font>
    <font>
      <name val="Calibri"/>
      <color rgb="001F1F1F"/>
      <sz val="11"/>
    </font>
    <font>
      <name val="Calibri"/>
      <b val="1"/>
      <color rgb="000F4C3A"/>
      <sz val="11"/>
    </font>
  </fonts>
  <fills count="4">
    <fill>
      <patternFill/>
    </fill>
    <fill>
      <patternFill patternType="gray125"/>
    </fill>
    <fill>
      <patternFill patternType="solid">
        <fgColor rgb="00FFF2CC"/>
      </patternFill>
    </fill>
    <fill>
      <patternFill patternType="solid">
        <fgColor rgb="000F4C3A"/>
      </patternFill>
    </fill>
  </fills>
  <borders count="13">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left style="thin">
        <color rgb="00BFBFBF"/>
      </left>
      <right/>
      <top/>
      <bottom/>
      <diagonal/>
    </border>
    <border>
      <left/>
      <right style="thin">
        <color rgb="00BFBFBF"/>
      </right>
      <top/>
      <bottom/>
      <diagonal/>
    </border>
    <border>
      <left style="thin">
        <color rgb="00BFBFBF"/>
      </left>
      <right/>
      <top/>
      <bottom style="thin">
        <color rgb="00BFBFBF"/>
      </bottom>
      <diagonal/>
    </border>
    <border>
      <left/>
      <right/>
      <top/>
      <bottom style="thin">
        <color rgb="00BFBFBF"/>
      </bottom>
      <diagonal/>
    </border>
    <border>
      <left/>
      <right style="thin">
        <color rgb="00BFBFBF"/>
      </right>
      <top/>
      <bottom style="thin">
        <color rgb="00BFBFBF"/>
      </bottom>
      <diagonal/>
    </border>
  </borders>
  <cellStyleXfs count="1">
    <xf numFmtId="0" fontId="0" fillId="0" borderId="0"/>
  </cellStyleXfs>
  <cellXfs count="61">
    <xf numFmtId="0" fontId="0" fillId="0" borderId="0" pivotButton="0" quotePrefix="0" xfId="0"/>
    <xf numFmtId="0" fontId="1" fillId="0" borderId="1" applyAlignment="1" pivotButton="0" quotePrefix="0" xfId="0">
      <alignment vertical="center"/>
    </xf>
    <xf numFmtId="0" fontId="0" fillId="0" borderId="1" pivotButton="0" quotePrefix="0" xfId="0"/>
    <xf numFmtId="0" fontId="2" fillId="0" borderId="0" applyAlignment="1" pivotButton="0" quotePrefix="0" xfId="0">
      <alignment vertical="top" wrapText="1"/>
    </xf>
    <xf numFmtId="0" fontId="3" fillId="0" borderId="0" pivotButton="0" quotePrefix="0" xfId="0"/>
    <xf numFmtId="0" fontId="4" fillId="0" borderId="2" applyAlignment="1" pivotButton="0" quotePrefix="0" xfId="0">
      <alignment vertical="top" wrapText="1"/>
    </xf>
    <xf numFmtId="0" fontId="2" fillId="2" borderId="2" applyAlignment="1" applyProtection="1" pivotButton="0" quotePrefix="0" xfId="0">
      <alignment horizontal="left" vertical="top" wrapText="1"/>
      <protection locked="0" hidden="0"/>
    </xf>
    <xf numFmtId="164" fontId="2" fillId="2" borderId="2" applyAlignment="1" applyProtection="1" pivotButton="0" quotePrefix="0" xfId="0">
      <alignment horizontal="left" vertical="top" wrapText="1"/>
      <protection locked="0" hidden="0"/>
    </xf>
    <xf numFmtId="165" fontId="2" fillId="2" borderId="2" applyAlignment="1" applyProtection="1" pivotButton="0" quotePrefix="0" xfId="0">
      <alignment horizontal="left" vertical="top" wrapText="1"/>
      <protection locked="0" hidden="0"/>
    </xf>
    <xf numFmtId="9" fontId="2" fillId="2" borderId="2" applyAlignment="1" applyProtection="1" pivotButton="0" quotePrefix="0" xfId="0">
      <alignment horizontal="left" vertical="top" wrapText="1"/>
      <protection locked="0" hidden="0"/>
    </xf>
    <xf numFmtId="0" fontId="5" fillId="3" borderId="2" applyAlignment="1" pivotButton="0" quotePrefix="0" xfId="0">
      <alignment horizontal="center" vertical="center" wrapText="1"/>
    </xf>
    <xf numFmtId="0" fontId="0" fillId="0" borderId="2" pivotButton="0" quotePrefix="0" xfId="0"/>
    <xf numFmtId="0" fontId="2" fillId="0" borderId="2" applyAlignment="1" pivotButton="0" quotePrefix="0" xfId="0">
      <alignment vertical="top" wrapText="1"/>
    </xf>
    <xf numFmtId="0" fontId="6" fillId="0" borderId="3" applyAlignment="1" pivotButton="0" quotePrefix="0" xfId="0">
      <alignment horizontal="center" vertical="center"/>
    </xf>
    <xf numFmtId="0" fontId="0" fillId="0" borderId="3" pivotButton="0" quotePrefix="0" xfId="0"/>
    <xf numFmtId="0" fontId="7" fillId="0" borderId="0" applyAlignment="1" pivotButton="0" quotePrefix="0" xfId="0">
      <alignment vertical="top"/>
    </xf>
    <xf numFmtId="0" fontId="2" fillId="2" borderId="2" applyAlignment="1" applyProtection="1" pivotButton="0" quotePrefix="0" xfId="0">
      <alignment vertical="top" wrapText="1"/>
      <protection locked="0" hidden="0"/>
    </xf>
    <xf numFmtId="9" fontId="2" fillId="2" borderId="2" applyAlignment="1" applyProtection="1" pivotButton="0" quotePrefix="0" xfId="0">
      <alignment horizontal="center" vertical="top" wrapText="1"/>
      <protection locked="0" hidden="0"/>
    </xf>
    <xf numFmtId="9" fontId="8" fillId="0" borderId="2" applyAlignment="1" pivotButton="0" quotePrefix="0" xfId="0">
      <alignment horizontal="center" vertical="top" wrapText="1"/>
    </xf>
    <xf numFmtId="1" fontId="8" fillId="0" borderId="2" applyAlignment="1" pivotButton="0" quotePrefix="0" xfId="0">
      <alignment horizontal="center" vertical="top" wrapText="1"/>
    </xf>
    <xf numFmtId="0" fontId="0" fillId="0" borderId="6" pivotButton="0" quotePrefix="0" xfId="0"/>
    <xf numFmtId="0" fontId="0" fillId="0" borderId="7" pivotButton="0" quotePrefix="0" xfId="0"/>
    <xf numFmtId="3" fontId="2" fillId="2" borderId="2" applyAlignment="1" applyProtection="1" pivotButton="0" quotePrefix="0" xfId="0">
      <alignment horizontal="center" vertical="top" wrapText="1"/>
      <protection locked="0" hidden="0"/>
    </xf>
    <xf numFmtId="0" fontId="8" fillId="0" borderId="2" applyAlignment="1" pivotButton="0" quotePrefix="0" xfId="0">
      <alignment horizontal="center" vertical="top" wrapText="1"/>
    </xf>
    <xf numFmtId="0" fontId="0" fillId="0" borderId="2" applyAlignment="1" pivotButton="0" quotePrefix="0" xfId="0">
      <alignment vertical="top" wrapText="1"/>
    </xf>
    <xf numFmtId="0" fontId="0" fillId="0" borderId="4" pivotButton="0" quotePrefix="0" xfId="0"/>
    <xf numFmtId="0" fontId="0" fillId="0" borderId="5" pivotButton="0" quotePrefix="0" xfId="0"/>
    <xf numFmtId="166" fontId="8" fillId="0" borderId="2" applyAlignment="1" pivotButton="0" quotePrefix="0" xfId="0">
      <alignment horizontal="center" vertical="top" wrapText="1"/>
    </xf>
    <xf numFmtId="0" fontId="0" fillId="0" borderId="8" pivotButton="0" quotePrefix="0" xfId="0"/>
    <xf numFmtId="0" fontId="0" fillId="0" borderId="9" pivotButton="0" quotePrefix="0" xfId="0"/>
    <xf numFmtId="1" fontId="4" fillId="0" borderId="2" applyAlignment="1" pivotButton="0" quotePrefix="0" xfId="0">
      <alignment horizontal="center" vertical="top" wrapText="1"/>
    </xf>
    <xf numFmtId="0" fontId="0" fillId="0" borderId="10" pivotButton="0" quotePrefix="0" xfId="0"/>
    <xf numFmtId="0" fontId="0" fillId="0" borderId="11" pivotButton="0" quotePrefix="0" xfId="0"/>
    <xf numFmtId="0" fontId="0" fillId="0" borderId="12" pivotButton="0" quotePrefix="0" xfId="0"/>
    <xf numFmtId="166" fontId="4" fillId="0" borderId="2" applyAlignment="1" pivotButton="0" quotePrefix="0" xfId="0">
      <alignment horizontal="center" vertical="top" wrapText="1"/>
    </xf>
    <xf numFmtId="3" fontId="8" fillId="0" borderId="2" applyAlignment="1" pivotButton="0" quotePrefix="0" xfId="0">
      <alignment horizontal="center" vertical="top" wrapText="1"/>
    </xf>
    <xf numFmtId="165" fontId="2" fillId="2" borderId="2" applyAlignment="1" applyProtection="1" pivotButton="0" quotePrefix="0" xfId="0">
      <alignment horizontal="center" vertical="top" wrapText="1"/>
      <protection locked="0" hidden="0"/>
    </xf>
    <xf numFmtId="165" fontId="4" fillId="0" borderId="2" applyAlignment="1" pivotButton="0" quotePrefix="0" xfId="0">
      <alignment horizontal="center" vertical="top" wrapText="1"/>
    </xf>
    <xf numFmtId="1" fontId="2" fillId="2" borderId="2" applyAlignment="1" applyProtection="1" pivotButton="0" quotePrefix="0" xfId="0">
      <alignment horizontal="center" vertical="top" wrapText="1"/>
      <protection locked="0" hidden="0"/>
    </xf>
    <xf numFmtId="3" fontId="4" fillId="0" borderId="2" applyAlignment="1" pivotButton="0" quotePrefix="0" xfId="0">
      <alignment horizontal="center" vertical="top" wrapText="1"/>
    </xf>
    <xf numFmtId="0" fontId="9" fillId="0" borderId="0" pivotButton="0" quotePrefix="0" xfId="0"/>
    <xf numFmtId="0" fontId="2" fillId="2" borderId="2" applyAlignment="1" applyProtection="1" pivotButton="0" quotePrefix="0" xfId="0">
      <alignment horizontal="center" vertical="top" wrapText="1"/>
      <protection locked="0" hidden="0"/>
    </xf>
    <xf numFmtId="1" fontId="4" fillId="0" borderId="2" applyAlignment="1" pivotButton="0" quotePrefix="0" xfId="0">
      <alignment horizontal="left" vertical="top"/>
    </xf>
    <xf numFmtId="0" fontId="7" fillId="0" borderId="0" pivotButton="0" quotePrefix="0" xfId="0"/>
    <xf numFmtId="0" fontId="2" fillId="0" borderId="2" applyAlignment="1" pivotButton="0" quotePrefix="0" xfId="0">
      <alignment horizontal="center" vertical="top" wrapText="1"/>
    </xf>
    <xf numFmtId="164" fontId="2" fillId="2" borderId="2" applyAlignment="1" applyProtection="1" pivotButton="0" quotePrefix="0" xfId="0">
      <alignment vertical="top" wrapText="1"/>
      <protection locked="0" hidden="0"/>
    </xf>
    <xf numFmtId="165" fontId="2" fillId="2" borderId="2" applyAlignment="1" applyProtection="1" pivotButton="0" quotePrefix="0" xfId="0">
      <alignment vertical="top" wrapText="1"/>
      <protection locked="0" hidden="0"/>
    </xf>
    <xf numFmtId="1" fontId="8" fillId="0" borderId="2" applyAlignment="1" pivotButton="0" quotePrefix="0" xfId="0">
      <alignment horizontal="left" vertical="top"/>
    </xf>
    <xf numFmtId="0" fontId="4" fillId="0" borderId="2" applyAlignment="1" pivotButton="0" quotePrefix="0" xfId="0">
      <alignment horizontal="right" vertical="top"/>
    </xf>
    <xf numFmtId="165" fontId="4" fillId="0" borderId="2" applyAlignment="1" pivotButton="0" quotePrefix="0" xfId="0">
      <alignment vertical="top" wrapText="1"/>
    </xf>
    <xf numFmtId="166" fontId="4" fillId="0" borderId="2" applyAlignment="1" pivotButton="0" quotePrefix="0" xfId="0">
      <alignment horizontal="left" vertical="top"/>
    </xf>
    <xf numFmtId="9" fontId="4" fillId="0" borderId="2" applyAlignment="1" pivotButton="0" quotePrefix="0" xfId="0">
      <alignment horizontal="center" vertical="top" wrapText="1"/>
    </xf>
    <xf numFmtId="167" fontId="8" fillId="0" borderId="2" applyAlignment="1" pivotButton="0" quotePrefix="0" xfId="0">
      <alignment horizontal="center" vertical="top" wrapText="1"/>
    </xf>
    <xf numFmtId="0" fontId="4" fillId="0" borderId="2" applyAlignment="1" pivotButton="0" quotePrefix="0" xfId="0">
      <alignment horizontal="center" vertical="top" wrapText="1"/>
    </xf>
    <xf numFmtId="166" fontId="2" fillId="2" borderId="2" applyAlignment="1" applyProtection="1" pivotButton="0" quotePrefix="0" xfId="0">
      <alignment horizontal="center" vertical="top" wrapText="1"/>
      <protection locked="0" hidden="0"/>
    </xf>
    <xf numFmtId="0" fontId="7" fillId="0" borderId="0" applyAlignment="1" pivotButton="0" quotePrefix="0" xfId="0">
      <alignment vertical="top" wrapText="1"/>
    </xf>
    <xf numFmtId="9" fontId="8" fillId="0" borderId="2" applyAlignment="1" pivotButton="0" quotePrefix="0" xfId="0">
      <alignment horizontal="left" vertical="top"/>
    </xf>
    <xf numFmtId="165" fontId="8" fillId="0" borderId="2" applyAlignment="1" pivotButton="0" quotePrefix="0" xfId="0">
      <alignment horizontal="left" vertical="top"/>
    </xf>
    <xf numFmtId="165" fontId="2" fillId="2" borderId="2" applyAlignment="1" applyProtection="1" pivotButton="0" quotePrefix="0" xfId="0">
      <alignment horizontal="left" vertical="top"/>
      <protection locked="0" hidden="0"/>
    </xf>
    <xf numFmtId="165" fontId="4" fillId="0" borderId="2" applyAlignment="1" pivotButton="0" quotePrefix="0" xfId="0">
      <alignment horizontal="left" vertical="top"/>
    </xf>
    <xf numFmtId="0" fontId="0" fillId="2" borderId="2" pivotButton="0" quotePrefix="0" xfId="0"/>
  </cellXfs>
  <cellStyles count="1">
    <cellStyle name="Normal" xfId="0" builtinId="0" hidden="0"/>
  </cellStyles>
  <dxfs count="5">
    <dxf>
      <fill>
        <patternFill patternType="solid">
          <fgColor rgb="00FFC7CE"/>
          <bgColor rgb="00FFC7CE"/>
        </patternFill>
      </fill>
    </dxf>
    <dxf>
      <fill>
        <patternFill patternType="solid">
          <fgColor rgb="00C6EFCE"/>
          <bgColor rgb="00C6EFCE"/>
        </patternFill>
      </fill>
    </dxf>
    <dxf>
      <fill>
        <patternFill patternType="solid">
          <fgColor rgb="00FFEB9C"/>
          <bgColor rgb="00FFEB9C"/>
        </patternFill>
      </fill>
    </dxf>
    <dxf>
      <fill>
        <patternFill patternType="solid">
          <fgColor rgb="00E7E6E6"/>
          <bgColor rgb="00E7E6E6"/>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Priority favorable scores against target</a:t>
            </a:r>
          </a:p>
        </rich>
      </tx>
    </title>
    <plotArea>
      <lineChart>
        <grouping val="standard"/>
        <ser>
          <idx val="0"/>
          <order val="0"/>
          <tx>
            <strRef>
              <f>'Engagement Measures'!F15</f>
            </strRef>
          </tx>
          <spPr>
            <a:ln xmlns:a="http://schemas.openxmlformats.org/drawingml/2006/main" w="28000">
              <a:solidFill>
                <a:srgbClr val="0F4C3A"/>
              </a:solidFill>
              <a:prstDash val="solid"/>
            </a:ln>
          </spPr>
          <marker>
            <symbol val="none"/>
            <spPr>
              <a:ln xmlns:a="http://schemas.openxmlformats.org/drawingml/2006/main">
                <a:prstDash val="solid"/>
              </a:ln>
            </spPr>
          </marker>
          <cat>
            <numRef>
              <f>'Engagement Measures'!$E$16:$E$19</f>
            </numRef>
          </cat>
          <val>
            <numRef>
              <f>'Engagement Measures'!$F$16:$F$19</f>
            </numRef>
          </val>
          <smooth val="0"/>
        </ser>
        <ser>
          <idx val="1"/>
          <order val="1"/>
          <tx>
            <strRef>
              <f>'Engagement Measures'!G15</f>
            </strRef>
          </tx>
          <spPr>
            <a:ln xmlns:a="http://schemas.openxmlformats.org/drawingml/2006/main" w="15000">
              <a:solidFill>
                <a:srgbClr val="0F4C3A"/>
              </a:solidFill>
              <a:prstDash val="dash"/>
            </a:ln>
          </spPr>
          <marker>
            <symbol val="none"/>
            <spPr>
              <a:ln xmlns:a="http://schemas.openxmlformats.org/drawingml/2006/main">
                <a:prstDash val="solid"/>
              </a:ln>
            </spPr>
          </marker>
          <cat>
            <numRef>
              <f>'Engagement Measures'!$E$16:$E$19</f>
            </numRef>
          </cat>
          <val>
            <numRef>
              <f>'Engagement Measures'!$G$16:$G$19</f>
            </numRef>
          </val>
          <smooth val="0"/>
        </ser>
        <ser>
          <idx val="2"/>
          <order val="2"/>
          <tx>
            <strRef>
              <f>'Engagement Measures'!H15</f>
            </strRef>
          </tx>
          <spPr>
            <a:ln xmlns:a="http://schemas.openxmlformats.org/drawingml/2006/main" w="28000">
              <a:solidFill>
                <a:srgbClr val="D4A72C"/>
              </a:solidFill>
              <a:prstDash val="solid"/>
            </a:ln>
          </spPr>
          <marker>
            <symbol val="none"/>
            <spPr>
              <a:ln xmlns:a="http://schemas.openxmlformats.org/drawingml/2006/main">
                <a:prstDash val="solid"/>
              </a:ln>
            </spPr>
          </marker>
          <cat>
            <numRef>
              <f>'Engagement Measures'!$E$16:$E$19</f>
            </numRef>
          </cat>
          <val>
            <numRef>
              <f>'Engagement Measures'!$H$16:$H$19</f>
            </numRef>
          </val>
          <smooth val="0"/>
        </ser>
        <ser>
          <idx val="3"/>
          <order val="3"/>
          <tx>
            <strRef>
              <f>'Engagement Measures'!I15</f>
            </strRef>
          </tx>
          <spPr>
            <a:ln xmlns:a="http://schemas.openxmlformats.org/drawingml/2006/main" w="15000">
              <a:solidFill>
                <a:srgbClr val="D4A72C"/>
              </a:solidFill>
              <a:prstDash val="dash"/>
            </a:ln>
          </spPr>
          <marker>
            <symbol val="none"/>
            <spPr>
              <a:ln xmlns:a="http://schemas.openxmlformats.org/drawingml/2006/main">
                <a:prstDash val="solid"/>
              </a:ln>
            </spPr>
          </marker>
          <cat>
            <numRef>
              <f>'Engagement Measures'!$E$16:$E$19</f>
            </numRef>
          </cat>
          <val>
            <numRef>
              <f>'Engagement Measures'!$I$16:$I$19</f>
            </numRef>
          </val>
          <smooth val="0"/>
        </ser>
        <ser>
          <idx val="4"/>
          <order val="4"/>
          <tx>
            <strRef>
              <f>'Engagement Measures'!J15</f>
            </strRef>
          </tx>
          <spPr>
            <a:ln xmlns:a="http://schemas.openxmlformats.org/drawingml/2006/main" w="28000">
              <a:solidFill>
                <a:srgbClr val="5B7DB1"/>
              </a:solidFill>
              <a:prstDash val="solid"/>
            </a:ln>
          </spPr>
          <marker>
            <symbol val="none"/>
            <spPr>
              <a:ln xmlns:a="http://schemas.openxmlformats.org/drawingml/2006/main">
                <a:prstDash val="solid"/>
              </a:ln>
            </spPr>
          </marker>
          <cat>
            <numRef>
              <f>'Engagement Measures'!$E$16:$E$19</f>
            </numRef>
          </cat>
          <val>
            <numRef>
              <f>'Engagement Measures'!$J$16:$J$19</f>
            </numRef>
          </val>
          <smooth val="0"/>
        </ser>
        <ser>
          <idx val="5"/>
          <order val="5"/>
          <tx>
            <strRef>
              <f>'Engagement Measures'!K15</f>
            </strRef>
          </tx>
          <spPr>
            <a:ln xmlns:a="http://schemas.openxmlformats.org/drawingml/2006/main" w="15000">
              <a:solidFill>
                <a:srgbClr val="5B7DB1"/>
              </a:solidFill>
              <a:prstDash val="dash"/>
            </a:ln>
          </spPr>
          <marker>
            <symbol val="none"/>
            <spPr>
              <a:ln xmlns:a="http://schemas.openxmlformats.org/drawingml/2006/main">
                <a:prstDash val="solid"/>
              </a:ln>
            </spPr>
          </marker>
          <cat>
            <numRef>
              <f>'Engagement Measures'!$E$16:$E$19</f>
            </numRef>
          </cat>
          <val>
            <numRef>
              <f>'Engagement Measures'!$K$16:$K$19</f>
            </numRef>
          </val>
          <smooth val="0"/>
        </ser>
        <axId val="10"/>
        <axId val="100"/>
      </lineChart>
      <catAx>
        <axId val="10"/>
        <scaling>
          <orientation val="minMax"/>
        </scaling>
        <delete val="0"/>
        <axPos val="l"/>
        <majorTickMark val="none"/>
        <minorTickMark val="none"/>
        <crossAx val="100"/>
        <lblOffset val="100"/>
      </catAx>
      <valAx>
        <axId val="100"/>
        <scaling>
          <orientation val="minMax"/>
          <max val="0.6"/>
          <min val="0.3"/>
        </scaling>
        <delete val="0"/>
        <axPos val="l"/>
        <majorGridlines/>
        <title>
          <tx>
            <rich>
              <a:bodyPr xmlns:a="http://schemas.openxmlformats.org/drawingml/2006/main"/>
              <a:p xmlns:a="http://schemas.openxmlformats.org/drawingml/2006/main">
                <a:pPr>
                  <a:defRPr/>
                </a:pPr>
                <a:r>
                  <a:t>Favorable %</a:t>
                </a:r>
              </a:p>
            </rich>
          </tx>
        </title>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26</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F4C3A"/>
    <outlinePr summaryBelow="1" summaryRight="1"/>
    <pageSetUpPr fitToPage="1"/>
  </sheetPr>
  <dimension ref="A1:C33"/>
  <sheetViews>
    <sheetView showGridLines="0" workbookViewId="0">
      <selection activeCell="A1" sqref="A1"/>
    </sheetView>
  </sheetViews>
  <sheetFormatPr baseColWidth="8" defaultRowHeight="15"/>
  <cols>
    <col width="4" customWidth="1" min="1" max="1"/>
    <col width="34" customWidth="1" min="2" max="2"/>
    <col width="92" customWidth="1" min="3" max="3"/>
  </cols>
  <sheetData>
    <row r="1" ht="26" customHeight="1">
      <c r="A1" s="1" t="inlineStr">
        <is>
          <t>Culture Improvement Action Plan</t>
        </is>
      </c>
      <c r="B1" s="2" t="n"/>
      <c r="C1" s="2" t="n"/>
    </row>
    <row r="2" ht="33" customHeight="1">
      <c r="A2" s="3" t="inlineStr">
        <is>
          <t>Course: Organizational Culture for Employees: Culture Champions and Workplace Leaders (Level 3, culture-l3, Executive Certificate). Capstone project: Culture Improvement Action Plan for your workplace.</t>
        </is>
      </c>
    </row>
    <row r="3" ht="48" customHeight="1">
      <c r="A3" s="3" t="inlineStr">
        <is>
          <t>What this workbook is for: diagnose your culture with survey gaps, eNPS, turnover, absenteeism and operational data; prioritize actions by impact and ease; turn values into behaviors; plan actions with named owners, dates, costs and measures; track engagement measures monthly; and run the 90-day review.</t>
        </is>
      </c>
    </row>
    <row r="4" ht="33" customHeight="1">
      <c r="A4" s="3" t="inlineStr">
        <is>
          <t>Sample data: Entoto Star Logistics PLC and every name and figure in this workbook are fictional, taken from the course's running case. Replace the sample entries with your own workplace data.</t>
        </is>
      </c>
    </row>
    <row r="5" ht="33" customHeight="1">
      <c r="A5" s="3" t="inlineStr">
        <is>
          <t>Cell colors: light yellow cells are inputs. Unshaded cells hold formulas that calculate automatically; do not type over them. Every sheet has a title, a one-line instruction and frozen header rows.</t>
        </is>
      </c>
    </row>
    <row r="6"/>
    <row r="7">
      <c r="B7" s="4" t="inlineStr">
        <is>
          <t>Plan settings</t>
        </is>
      </c>
    </row>
    <row r="8">
      <c r="B8" s="5" t="inlineStr">
        <is>
          <t>Organization name</t>
        </is>
      </c>
      <c r="C8" s="6" t="inlineStr">
        <is>
          <t>Entoto Star Logistics PLC</t>
        </is>
      </c>
    </row>
    <row r="9">
      <c r="B9" s="5" t="inlineStr">
        <is>
          <t>Plan start date</t>
        </is>
      </c>
      <c r="C9" s="7" t="n">
        <v>46328</v>
      </c>
    </row>
    <row r="10">
      <c r="B10" s="5" t="inlineStr">
        <is>
          <t>Budget (Birr)</t>
        </is>
      </c>
      <c r="C10" s="8" t="n">
        <v>600000</v>
      </c>
    </row>
    <row r="11">
      <c r="B11" s="5" t="inlineStr">
        <is>
          <t>Target favorable %</t>
        </is>
      </c>
      <c r="C11" s="9" t="n">
        <v>0.7</v>
      </c>
    </row>
    <row r="12">
      <c r="B12" s="5" t="inlineStr">
        <is>
          <t>Champion name</t>
        </is>
      </c>
      <c r="C12" s="6" t="inlineStr">
        <is>
          <t>Ato Dawit Mekonnen</t>
        </is>
      </c>
    </row>
    <row r="13">
      <c r="B13" s="5" t="inlineStr">
        <is>
          <t>Sponsor</t>
        </is>
      </c>
      <c r="C13" s="6" t="inlineStr">
        <is>
          <t>Wro. Tigist Alemayehu, HR and culture lead</t>
        </is>
      </c>
    </row>
    <row r="14"/>
    <row r="15">
      <c r="A15" s="4" t="inlineStr">
        <is>
          <t>The six steps</t>
        </is>
      </c>
    </row>
    <row r="16" ht="20" customHeight="1">
      <c r="A16" s="10" t="inlineStr"/>
      <c r="B16" s="10" t="inlineStr">
        <is>
          <t>Sheet</t>
        </is>
      </c>
      <c r="C16" s="10" t="inlineStr">
        <is>
          <t>What to do</t>
        </is>
      </c>
    </row>
    <row r="17" ht="33" customHeight="1">
      <c r="A17" s="11" t="n"/>
      <c r="B17" s="5" t="inlineStr">
        <is>
          <t>Diagnosis</t>
        </is>
      </c>
      <c r="C17" s="12" t="inlineStr">
        <is>
          <t>Diagnose: enter favorable % by survey theme (gap to target and rank calculate), the eNPS counts, turnover, absenteeism and operational measures, and on-time results by site if you have them.</t>
        </is>
      </c>
    </row>
    <row r="18" ht="33" customHeight="1">
      <c r="A18" s="11" t="n"/>
      <c r="B18" s="5" t="inlineStr">
        <is>
          <t>Priorities</t>
        </is>
      </c>
      <c r="C18" s="12" t="inlineStr">
        <is>
          <t>Prioritize: score candidate actions for impact and ease from 1 to 5 (score = impact x ease) and mark two or three as selected. The theme gap is looked up from the Diagnosis sheet.</t>
        </is>
      </c>
    </row>
    <row r="19" ht="33" customHeight="1">
      <c r="A19" s="11" t="n"/>
      <c r="B19" s="5" t="inlineStr">
        <is>
          <t>Values to Behaviors</t>
        </is>
      </c>
      <c r="C19" s="12" t="inlineStr">
        <is>
          <t>Values to Behaviors: for each value write two or three observable behaviors "we do", one "we no longer accept", and the system that must support it.</t>
        </is>
      </c>
    </row>
    <row r="20" ht="33" customHeight="1">
      <c r="A20" s="11" t="n"/>
      <c r="B20" s="5" t="inlineStr">
        <is>
          <t>Action Plan</t>
        </is>
      </c>
      <c r="C20" s="12" t="inlineStr">
        <is>
          <t>Action Plan: list 8 to 15 actions (up to 30) with one named owner, start and due dates, cost and the measure each should move. Totals compare cost with the budget; status counts update.</t>
        </is>
      </c>
    </row>
    <row r="21" ht="33" customHeight="1">
      <c r="A21" s="11" t="n"/>
      <c r="B21" s="5" t="inlineStr">
        <is>
          <t>Engagement Measures</t>
        </is>
      </c>
      <c r="C21" s="12" t="inlineStr">
        <is>
          <t>Engagement Measures: keep the same definitions at baseline and review; enter monthly results. Latest, change and status calculate. Use the eNPS calculator for the 90-day pulse.</t>
        </is>
      </c>
    </row>
    <row r="22" ht="33" customHeight="1">
      <c r="A22" s="11" t="n"/>
      <c r="B22" s="5" t="inlineStr">
        <is>
          <t>90-Day Review</t>
        </is>
      </c>
      <c r="C22" s="12" t="inlineStr">
        <is>
          <t>90-Day Review: summary counts pull from the other sheets; record results against target, what worked, decisions and the next 90-day priorities, then sign off.</t>
        </is>
      </c>
    </row>
    <row r="23"/>
    <row r="24">
      <c r="A24" s="4" t="inlineStr">
        <is>
          <t>Rules</t>
        </is>
      </c>
    </row>
    <row r="25">
      <c r="B25" s="3" t="inlineStr">
        <is>
          <t>1. Report survey results only for groups of 5 or more, so that nobody can be identified.</t>
        </is>
      </c>
    </row>
    <row r="26">
      <c r="B26" s="3" t="inlineStr">
        <is>
          <t>2. Use the same questions and definitions at baseline and review.</t>
        </is>
      </c>
    </row>
    <row r="27">
      <c r="B27" s="3" t="inlineStr">
        <is>
          <t>3. Give every action one named owner, not a department or "Everyone".</t>
        </is>
      </c>
    </row>
    <row r="28" ht="33" customHeight="1">
      <c r="B28" s="3" t="inlineStr">
        <is>
          <t>4. Changes to shifts, schedules or work rules go through the Labour Proclamation No. 1156/2019 procedures and any collective agreement, with staff representatives involved early.</t>
        </is>
      </c>
    </row>
    <row r="29"/>
    <row r="30">
      <c r="A30" s="4" t="inlineStr">
        <is>
          <t>Clear sample</t>
        </is>
      </c>
    </row>
    <row r="31" ht="33" customHeight="1">
      <c r="B31" s="3" t="inlineStr">
        <is>
          <t>To start your own plan, select the light yellow cells on each sheet and press Delete (there are no macros). Keep the unshaded formula cells. Then fill in the plan settings above first, because the other sheets use the named values OrgName, StartDate, Budget and TargetFav.</t>
        </is>
      </c>
    </row>
    <row r="32"/>
    <row r="33" ht="22" customHeight="1">
      <c r="A33" s="13" t="inlineStr">
        <is>
          <t>Investopia Academy · A platform by Erudite Africa Investments PLC · investopia.et</t>
        </is>
      </c>
      <c r="B33" s="14" t="n"/>
      <c r="C33" s="14" t="n"/>
    </row>
  </sheetData>
  <mergeCells count="10">
    <mergeCell ref="A33:C33"/>
    <mergeCell ref="A5:C5"/>
    <mergeCell ref="B25:C25"/>
    <mergeCell ref="B28:C28"/>
    <mergeCell ref="A3:C3"/>
    <mergeCell ref="B31:C31"/>
    <mergeCell ref="B26:C26"/>
    <mergeCell ref="B27:C27"/>
    <mergeCell ref="A4:C4"/>
    <mergeCell ref="A2:C2"/>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F46"/>
  <sheetViews>
    <sheetView showGridLines="0" workbookViewId="0">
      <pane ySplit="4" topLeftCell="A5" activePane="bottomLeft" state="frozen"/>
      <selection pane="bottomLeft" activeCell="A1" sqref="A1"/>
    </sheetView>
  </sheetViews>
  <sheetFormatPr baseColWidth="8" defaultRowHeight="15"/>
  <cols>
    <col width="36" customWidth="1" min="1" max="1"/>
    <col width="16" customWidth="1" min="2" max="2"/>
    <col width="16" customWidth="1" min="3" max="3"/>
    <col width="16" customWidth="1" min="4" max="4"/>
    <col width="16" customWidth="1" min="5" max="5"/>
    <col width="60" customWidth="1" min="6" max="6"/>
  </cols>
  <sheetData>
    <row r="1" ht="26" customHeight="1">
      <c r="A1" s="1" t="inlineStr">
        <is>
          <t>Diagnosis</t>
        </is>
      </c>
      <c r="B1" s="2" t="n"/>
      <c r="C1" s="2" t="n"/>
      <c r="D1" s="2" t="n"/>
      <c r="E1" s="2" t="n"/>
      <c r="F1" s="2" t="n"/>
    </row>
    <row r="2">
      <c r="A2" s="15" t="inlineStr">
        <is>
          <t>Enter survey favorable scores and people and operations data. Gaps, eNPS and rates calculate automatically. Compare rates, not counts.</t>
        </is>
      </c>
    </row>
    <row r="3">
      <c r="A3" s="4" t="inlineStr">
        <is>
          <t>A. Survey themes (favorable % = agree or strongly agree)</t>
        </is>
      </c>
    </row>
    <row r="4" ht="36" customHeight="1">
      <c r="A4" s="10" t="inlineStr">
        <is>
          <t>Theme</t>
        </is>
      </c>
      <c r="B4" s="10" t="inlineStr">
        <is>
          <t>Favorable % (baseline)</t>
        </is>
      </c>
      <c r="C4" s="10" t="inlineStr">
        <is>
          <t>Target %</t>
        </is>
      </c>
      <c r="D4" s="10" t="inlineStr">
        <is>
          <t>Gap (points)</t>
        </is>
      </c>
      <c r="E4" s="10" t="inlineStr">
        <is>
          <t>Rank (1 = largest gap)</t>
        </is>
      </c>
      <c r="F4" s="10" t="inlineStr">
        <is>
          <t>Notes from focus groups</t>
        </is>
      </c>
    </row>
    <row r="5">
      <c r="A5" s="16" t="inlineStr">
        <is>
          <t>Clarity of values and goals</t>
        </is>
      </c>
      <c r="B5" s="17" t="n">
        <v>0.58</v>
      </c>
      <c r="C5" s="18">
        <f>TargetFav</f>
        <v/>
      </c>
      <c r="D5" s="19">
        <f>IF(B5="","",ROUND(MAX(0,(C5-B5)*100),1))</f>
        <v/>
      </c>
      <c r="E5" s="19">
        <f>IF(D5="","",RANK(D5,$D$5:$D$12,0))</f>
        <v/>
      </c>
      <c r="F5" s="16" t="n"/>
    </row>
    <row r="6">
      <c r="A6" s="16" t="inlineStr">
        <is>
          <t>Trust in managers</t>
        </is>
      </c>
      <c r="B6" s="17" t="n">
        <v>0.49</v>
      </c>
      <c r="C6" s="18">
        <f>TargetFav</f>
        <v/>
      </c>
      <c r="D6" s="19">
        <f>IF(B6="","",ROUND(MAX(0,(C6-B6)*100),1))</f>
        <v/>
      </c>
      <c r="E6" s="19">
        <f>IF(D6="","",RANK(D6,$D$5:$D$12,0))</f>
        <v/>
      </c>
      <c r="F6" s="16" t="n"/>
    </row>
    <row r="7" ht="33" customHeight="1">
      <c r="A7" s="16" t="inlineStr">
        <is>
          <t>Recognition</t>
        </is>
      </c>
      <c r="B7" s="17" t="n">
        <v>0.41</v>
      </c>
      <c r="C7" s="18">
        <f>TargetFav</f>
        <v/>
      </c>
      <c r="D7" s="19">
        <f>IF(B7="","",ROUND(MAX(0,(C7-B7)*100),1))</f>
        <v/>
      </c>
      <c r="E7" s="19">
        <f>IF(D7="","",RANK(D7,$D$5:$D$12,0))</f>
        <v/>
      </c>
      <c r="F7" s="16" t="inlineStr">
        <is>
          <t>Drivers: nobody thanks us for night drives, but every claim reaches us as a deduction</t>
        </is>
      </c>
    </row>
    <row r="8">
      <c r="A8" s="16" t="inlineStr">
        <is>
          <t>Speaking up without fear</t>
        </is>
      </c>
      <c r="B8" s="17" t="n">
        <v>0.44</v>
      </c>
      <c r="C8" s="18">
        <f>TargetFav</f>
        <v/>
      </c>
      <c r="D8" s="19">
        <f>IF(B8="","",ROUND(MAX(0,(C8-B8)*100),1))</f>
        <v/>
      </c>
      <c r="E8" s="19">
        <f>IF(D8="","",RANK(D8,$D$5:$D$12,0))</f>
        <v/>
      </c>
      <c r="F8" s="16" t="n"/>
    </row>
    <row r="9">
      <c r="A9" s="16" t="inlineStr">
        <is>
          <t>Fairness and inclusion</t>
        </is>
      </c>
      <c r="B9" s="17" t="n">
        <v>0.52</v>
      </c>
      <c r="C9" s="18">
        <f>TargetFav</f>
        <v/>
      </c>
      <c r="D9" s="19">
        <f>IF(B9="","",ROUND(MAX(0,(C9-B9)*100),1))</f>
        <v/>
      </c>
      <c r="E9" s="19">
        <f>IF(D9="","",RANK(D9,$D$5:$D$12,0))</f>
        <v/>
      </c>
      <c r="F9" s="16" t="n"/>
    </row>
    <row r="10">
      <c r="A10" s="16" t="inlineStr">
        <is>
          <t>Learning and growth</t>
        </is>
      </c>
      <c r="B10" s="17" t="n">
        <v>0.55</v>
      </c>
      <c r="C10" s="18">
        <f>TargetFav</f>
        <v/>
      </c>
      <c r="D10" s="19">
        <f>IF(B10="","",ROUND(MAX(0,(C10-B10)*100),1))</f>
        <v/>
      </c>
      <c r="E10" s="19">
        <f>IF(D10="","",RANK(D10,$D$5:$D$12,0))</f>
        <v/>
      </c>
      <c r="F10" s="16" t="n"/>
    </row>
    <row r="11">
      <c r="A11" s="16" t="inlineStr">
        <is>
          <t>Quality and customer focus</t>
        </is>
      </c>
      <c r="B11" s="17" t="n">
        <v>0.63</v>
      </c>
      <c r="C11" s="18">
        <f>TargetFav</f>
        <v/>
      </c>
      <c r="D11" s="19">
        <f>IF(B11="","",ROUND(MAX(0,(C11-B11)*100),1))</f>
        <v/>
      </c>
      <c r="E11" s="19">
        <f>IF(D11="","",RANK(D11,$D$5:$D$12,0))</f>
        <v/>
      </c>
      <c r="F11" s="16" t="n"/>
    </row>
    <row r="12">
      <c r="A12" s="16" t="inlineStr">
        <is>
          <t>Ethics and integrity</t>
        </is>
      </c>
      <c r="B12" s="17" t="n">
        <v>0.61</v>
      </c>
      <c r="C12" s="18">
        <f>TargetFav</f>
        <v/>
      </c>
      <c r="D12" s="19">
        <f>IF(B12="","",ROUND(MAX(0,(C12-B12)*100),1))</f>
        <v/>
      </c>
      <c r="E12" s="19">
        <f>IF(D12="","",RANK(D12,$D$5:$D$12,0))</f>
        <v/>
      </c>
      <c r="F12" s="16" t="n"/>
    </row>
    <row r="13"/>
    <row r="14">
      <c r="A14" s="4" t="inlineStr">
        <is>
          <t>B. Employee Net Promoter Score (eNPS)</t>
        </is>
      </c>
    </row>
    <row r="15" ht="22" customHeight="1">
      <c r="A15" s="10" t="inlineStr">
        <is>
          <t>Item</t>
        </is>
      </c>
      <c r="B15" s="10" t="inlineStr">
        <is>
          <t>Value</t>
        </is>
      </c>
      <c r="C15" s="10" t="inlineStr">
        <is>
          <t>Note</t>
        </is>
      </c>
      <c r="D15" s="20" t="n"/>
      <c r="E15" s="20" t="n"/>
      <c r="F15" s="21" t="n"/>
    </row>
    <row r="16">
      <c r="A16" s="5" t="inlineStr">
        <is>
          <t>Respondents</t>
        </is>
      </c>
      <c r="B16" s="22" t="n">
        <v>312</v>
      </c>
      <c r="C16" s="12" t="inlineStr">
        <is>
          <t>Answers to: how likely are you to recommend this workplace (0 to 10)?</t>
        </is>
      </c>
    </row>
    <row r="17">
      <c r="A17" s="5" t="inlineStr">
        <is>
          <t>Promoters (9 to 10)</t>
        </is>
      </c>
      <c r="B17" s="22" t="n">
        <v>78</v>
      </c>
      <c r="C17" s="12" t="inlineStr"/>
    </row>
    <row r="18">
      <c r="A18" s="5" t="inlineStr">
        <is>
          <t>Passives (7 to 8)</t>
        </is>
      </c>
      <c r="B18" s="22" t="n">
        <v>109</v>
      </c>
      <c r="C18" s="12" t="inlineStr"/>
    </row>
    <row r="19">
      <c r="A19" s="5" t="inlineStr">
        <is>
          <t>Detractors (0 to 6)</t>
        </is>
      </c>
      <c r="B19" s="22" t="n">
        <v>125</v>
      </c>
      <c r="C19" s="12" t="inlineStr"/>
    </row>
    <row r="20">
      <c r="A20" s="5" t="inlineStr">
        <is>
          <t>Headcount</t>
        </is>
      </c>
      <c r="B20" s="22" t="n">
        <v>420</v>
      </c>
      <c r="C20" s="12" t="inlineStr">
        <is>
          <t>All employees in scope</t>
        </is>
      </c>
    </row>
    <row r="21" ht="33" customHeight="1">
      <c r="A21" s="5" t="inlineStr">
        <is>
          <t>Check: promoters + passives + detractors = respondents</t>
        </is>
      </c>
      <c r="B21" s="23">
        <f>IF(B17+B18+B19=B16,"OK","Check counts")</f>
        <v/>
      </c>
      <c r="C21" s="24" t="inlineStr">
        <is>
          <t>Report only if there are 5 or more respondents. eNPS runs from -100 to +100.</t>
        </is>
      </c>
      <c r="D21" s="25" t="n"/>
      <c r="E21" s="25" t="n"/>
      <c r="F21" s="26" t="n"/>
    </row>
    <row r="22">
      <c r="A22" s="5" t="inlineStr">
        <is>
          <t>Response rate</t>
        </is>
      </c>
      <c r="B22" s="27">
        <f>IF(B20=0,"",B16/B20)</f>
        <v/>
      </c>
      <c r="C22" s="28" t="n"/>
      <c r="F22" s="29" t="n"/>
    </row>
    <row r="23">
      <c r="A23" s="5" t="inlineStr">
        <is>
          <t>% promoters</t>
        </is>
      </c>
      <c r="B23" s="27">
        <f>IF(B16=0,"",B17/B16)</f>
        <v/>
      </c>
      <c r="C23" s="28" t="n"/>
      <c r="F23" s="29" t="n"/>
    </row>
    <row r="24">
      <c r="A24" s="5" t="inlineStr">
        <is>
          <t>% detractors</t>
        </is>
      </c>
      <c r="B24" s="27">
        <f>IF(B16=0,"",B19/B16)</f>
        <v/>
      </c>
      <c r="C24" s="28" t="n"/>
      <c r="F24" s="29" t="n"/>
    </row>
    <row r="25">
      <c r="A25" s="5" t="inlineStr">
        <is>
          <t>eNPS (% promoters minus % detractors)</t>
        </is>
      </c>
      <c r="B25" s="30">
        <f>IF(B16=0,"",ROUND((B23-B24)*100,0))</f>
        <v/>
      </c>
      <c r="C25" s="31" t="n"/>
      <c r="D25" s="32" t="n"/>
      <c r="E25" s="32" t="n"/>
      <c r="F25" s="33" t="n"/>
    </row>
    <row r="26"/>
    <row r="27">
      <c r="A27" s="4" t="inlineStr">
        <is>
          <t>C. People and operations measures</t>
        </is>
      </c>
    </row>
    <row r="28" ht="22" customHeight="1">
      <c r="A28" s="10" t="inlineStr">
        <is>
          <t>Measure</t>
        </is>
      </c>
      <c r="B28" s="10" t="inlineStr">
        <is>
          <t>Numerator</t>
        </is>
      </c>
      <c r="C28" s="10" t="inlineStr">
        <is>
          <t>Denominator</t>
        </is>
      </c>
      <c r="D28" s="10" t="inlineStr">
        <is>
          <t>Result</t>
        </is>
      </c>
      <c r="E28" s="10" t="inlineStr"/>
      <c r="F28" s="10" t="inlineStr">
        <is>
          <t>Formula note</t>
        </is>
      </c>
    </row>
    <row r="29">
      <c r="A29" s="5" t="inlineStr">
        <is>
          <t>Voluntary turnover (year)</t>
        </is>
      </c>
      <c r="B29" s="22" t="n">
        <v>46</v>
      </c>
      <c r="C29" s="22" t="n">
        <v>420</v>
      </c>
      <c r="D29" s="34">
        <f>IF(OR(C29="",C29=0),"",B29/C29)</f>
        <v/>
      </c>
      <c r="E29" s="11" t="n"/>
      <c r="F29" s="12" t="inlineStr">
        <is>
          <t>Voluntary leavers in the year / headcount</t>
        </is>
      </c>
    </row>
    <row r="30">
      <c r="A30" s="5" t="inlineStr">
        <is>
          <t>Driver turnover (year)</t>
        </is>
      </c>
      <c r="B30" s="22" t="n">
        <v>29</v>
      </c>
      <c r="C30" s="22" t="n">
        <v>140</v>
      </c>
      <c r="D30" s="34">
        <f>IF(OR(C30="",C30=0),"",B30/C30)</f>
        <v/>
      </c>
      <c r="E30" s="11" t="n"/>
      <c r="F30" s="12" t="inlineStr">
        <is>
          <t>Driver leavers in the year / drivers</t>
        </is>
      </c>
    </row>
    <row r="31">
      <c r="A31" s="5" t="inlineStr">
        <is>
          <t>Absenteeism (month)</t>
        </is>
      </c>
      <c r="B31" s="22" t="n">
        <v>437</v>
      </c>
      <c r="C31" s="35">
        <f>B20*B36</f>
        <v/>
      </c>
      <c r="D31" s="34">
        <f>IF(OR(C31="",C31=0),"",B31/C31)</f>
        <v/>
      </c>
      <c r="E31" s="11" t="n"/>
      <c r="F31" s="12" t="inlineStr">
        <is>
          <t>Days lost / (headcount x working days in the month, row 36)</t>
        </is>
      </c>
    </row>
    <row r="32">
      <c r="A32" s="5" t="inlineStr">
        <is>
          <t>On-time delivery (quarter)</t>
        </is>
      </c>
      <c r="B32" s="22" t="n">
        <v>4860</v>
      </c>
      <c r="C32" s="22" t="n">
        <v>5600</v>
      </c>
      <c r="D32" s="34">
        <f>IF(OR(C32="",C32=0),"",B32/C32)</f>
        <v/>
      </c>
      <c r="E32" s="11" t="n"/>
      <c r="F32" s="12" t="inlineStr">
        <is>
          <t>On-time trips / all trips</t>
        </is>
      </c>
    </row>
    <row r="33">
      <c r="A33" s="5" t="inlineStr">
        <is>
          <t>Damage claim rate (quarter)</t>
        </is>
      </c>
      <c r="B33" s="22" t="n">
        <v>84</v>
      </c>
      <c r="C33" s="22" t="n">
        <v>5600</v>
      </c>
      <c r="D33" s="34">
        <f>IF(OR(C33="",C33=0),"",B33/C33)</f>
        <v/>
      </c>
      <c r="E33" s="11" t="n"/>
      <c r="F33" s="12" t="inlineStr">
        <is>
          <t>Damage claims / all trips</t>
        </is>
      </c>
    </row>
    <row r="34" ht="33" customHeight="1">
      <c r="A34" s="5" t="inlineStr">
        <is>
          <t>Optional: replacement cost of driver leavers</t>
        </is>
      </c>
      <c r="B34" s="35">
        <f>B30</f>
        <v/>
      </c>
      <c r="C34" s="36" t="n">
        <v>45000</v>
      </c>
      <c r="D34" s="37">
        <f>B34*C34</f>
        <v/>
      </c>
      <c r="E34" s="11" t="n"/>
      <c r="F34" s="12" t="inlineStr">
        <is>
          <t>Driver leavers x replacement cost per leaver (company estimate, input in column C)</t>
        </is>
      </c>
    </row>
    <row r="35"/>
    <row r="36" ht="33" customHeight="1">
      <c r="A36" s="5" t="inlineStr">
        <is>
          <t>Working days in the month (for absenteeism)</t>
        </is>
      </c>
      <c r="B36" s="38" t="n">
        <v>26</v>
      </c>
    </row>
    <row r="37"/>
    <row r="38">
      <c r="A38" s="4" t="inlineStr">
        <is>
          <t>D. On-time delivery by depot (optional)</t>
        </is>
      </c>
    </row>
    <row r="39" ht="22" customHeight="1">
      <c r="A39" s="10" t="inlineStr">
        <is>
          <t>Depot</t>
        </is>
      </c>
      <c r="B39" s="10" t="inlineStr">
        <is>
          <t>Trips</t>
        </is>
      </c>
      <c r="C39" s="10" t="inlineStr">
        <is>
          <t>On time</t>
        </is>
      </c>
      <c r="D39" s="10" t="inlineStr">
        <is>
          <t>Late</t>
        </is>
      </c>
      <c r="E39" s="10" t="inlineStr">
        <is>
          <t>On-time %</t>
        </is>
      </c>
      <c r="F39" s="10" t="inlineStr">
        <is>
          <t>Rank by % (lowest = 1)</t>
        </is>
      </c>
    </row>
    <row r="40">
      <c r="A40" s="16" t="inlineStr">
        <is>
          <t>Kality</t>
        </is>
      </c>
      <c r="B40" s="22" t="n">
        <v>2100</v>
      </c>
      <c r="C40" s="22" t="n">
        <v>1900</v>
      </c>
      <c r="D40" s="35">
        <f>IF(B40="","",B40-C40)</f>
        <v/>
      </c>
      <c r="E40" s="27">
        <f>IF(OR(B40="",B40=0),"",C40/B40)</f>
        <v/>
      </c>
      <c r="F40" s="19">
        <f>IF(E40="","",RANK(E40,$E$40:$E$44,1))</f>
        <v/>
      </c>
    </row>
    <row r="41">
      <c r="A41" s="16" t="inlineStr">
        <is>
          <t>Adama</t>
        </is>
      </c>
      <c r="B41" s="22" t="n">
        <v>1150</v>
      </c>
      <c r="C41" s="22" t="n">
        <v>1020</v>
      </c>
      <c r="D41" s="35">
        <f>IF(B41="","",B41-C41)</f>
        <v/>
      </c>
      <c r="E41" s="27">
        <f>IF(OR(B41="",B41=0),"",C41/B41)</f>
        <v/>
      </c>
      <c r="F41" s="19">
        <f>IF(E41="","",RANK(E41,$E$40:$E$44,1))</f>
        <v/>
      </c>
    </row>
    <row r="42">
      <c r="A42" s="16" t="inlineStr">
        <is>
          <t>Dire Dawa</t>
        </is>
      </c>
      <c r="B42" s="22" t="n">
        <v>880</v>
      </c>
      <c r="C42" s="22" t="n">
        <v>690</v>
      </c>
      <c r="D42" s="35">
        <f>IF(B42="","",B42-C42)</f>
        <v/>
      </c>
      <c r="E42" s="27">
        <f>IF(OR(B42="",B42=0),"",C42/B42)</f>
        <v/>
      </c>
      <c r="F42" s="19">
        <f>IF(E42="","",RANK(E42,$E$40:$E$44,1))</f>
        <v/>
      </c>
    </row>
    <row r="43">
      <c r="A43" s="16" t="inlineStr">
        <is>
          <t>Hawassa</t>
        </is>
      </c>
      <c r="B43" s="22" t="n">
        <v>720</v>
      </c>
      <c r="C43" s="22" t="n">
        <v>640</v>
      </c>
      <c r="D43" s="35">
        <f>IF(B43="","",B43-C43)</f>
        <v/>
      </c>
      <c r="E43" s="27">
        <f>IF(OR(B43="",B43=0),"",C43/B43)</f>
        <v/>
      </c>
      <c r="F43" s="19">
        <f>IF(E43="","",RANK(E43,$E$40:$E$44,1))</f>
        <v/>
      </c>
    </row>
    <row r="44">
      <c r="A44" s="16" t="inlineStr">
        <is>
          <t>Bahir Dar</t>
        </is>
      </c>
      <c r="B44" s="22" t="n">
        <v>750</v>
      </c>
      <c r="C44" s="22" t="n">
        <v>610</v>
      </c>
      <c r="D44" s="35">
        <f>IF(B44="","",B44-C44)</f>
        <v/>
      </c>
      <c r="E44" s="27">
        <f>IF(OR(B44="",B44=0),"",C44/B44)</f>
        <v/>
      </c>
      <c r="F44" s="19">
        <f>IF(E44="","",RANK(E44,$E$40:$E$44,1))</f>
        <v/>
      </c>
    </row>
    <row r="45">
      <c r="A45" s="5" t="inlineStr">
        <is>
          <t>Total</t>
        </is>
      </c>
      <c r="B45" s="39">
        <f>SUM(B40:B44)</f>
        <v/>
      </c>
      <c r="C45" s="39">
        <f>SUM(C40:C44)</f>
        <v/>
      </c>
      <c r="D45" s="39">
        <f>B45-C45</f>
        <v/>
      </c>
      <c r="E45" s="34">
        <f>IF(B45=0,"",C45/B45)</f>
        <v/>
      </c>
      <c r="F45" s="11" t="n"/>
    </row>
    <row r="46">
      <c r="A46" s="40" t="inlineStr">
        <is>
          <t>Compare rates, not counts: Kality has the most late trips but the best rate.</t>
        </is>
      </c>
    </row>
  </sheetData>
  <mergeCells count="8">
    <mergeCell ref="C18:F18"/>
    <mergeCell ref="C17:F17"/>
    <mergeCell ref="A46:F46"/>
    <mergeCell ref="C20:F20"/>
    <mergeCell ref="C21:F25"/>
    <mergeCell ref="C16:F16"/>
    <mergeCell ref="C15:F15"/>
    <mergeCell ref="C19:F19"/>
  </mergeCells>
  <conditionalFormatting sqref="B21">
    <cfRule type="cellIs" priority="1" operator="equal" dxfId="0">
      <formula>"Check counts"</formula>
    </cfRule>
  </conditionalFormatting>
  <conditionalFormatting sqref="E40:E44">
    <cfRule type="expression" priority="2" dxfId="0">
      <formula>$F40=1</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I20"/>
  <sheetViews>
    <sheetView showGridLines="0" workbookViewId="0">
      <pane ySplit="4" topLeftCell="A5" activePane="bottomLeft" state="frozen"/>
      <selection pane="bottomLeft" activeCell="A1" sqref="A1"/>
    </sheetView>
  </sheetViews>
  <sheetFormatPr baseColWidth="8" defaultRowHeight="15"/>
  <cols>
    <col width="46" customWidth="1" min="1" max="1"/>
    <col width="28" customWidth="1" min="2" max="2"/>
    <col width="12" customWidth="1" min="3" max="3"/>
    <col width="10" customWidth="1" min="4" max="4"/>
    <col width="10" customWidth="1" min="5" max="5"/>
    <col width="12" customWidth="1" min="6" max="6"/>
    <col width="10" customWidth="1" min="7" max="7"/>
    <col width="12" customWidth="1" min="8" max="8"/>
    <col width="40" customWidth="1" min="9" max="9"/>
  </cols>
  <sheetData>
    <row r="1" ht="26" customHeight="1">
      <c r="A1" s="1" t="inlineStr">
        <is>
          <t>Priorities</t>
        </is>
      </c>
      <c r="B1" s="2" t="n"/>
      <c r="C1" s="2" t="n"/>
      <c r="D1" s="2" t="n"/>
      <c r="E1" s="2" t="n"/>
      <c r="F1" s="2" t="n"/>
      <c r="G1" s="2" t="n"/>
      <c r="H1" s="2" t="n"/>
      <c r="I1" s="2" t="n"/>
    </row>
    <row r="2">
      <c r="A2" s="15" t="inlineStr">
        <is>
          <t>Score each candidate action for impact and ease (1 to 5). Score = impact x ease. Select two or three priorities that link culture to a business result.</t>
        </is>
      </c>
    </row>
    <row r="3"/>
    <row r="4" ht="36" customHeight="1">
      <c r="A4" s="10" t="inlineStr">
        <is>
          <t>Candidate action</t>
        </is>
      </c>
      <c r="B4" s="10" t="inlineStr">
        <is>
          <t>Theme addressed</t>
        </is>
      </c>
      <c r="C4" s="10" t="inlineStr">
        <is>
          <t>Theme gap (points)</t>
        </is>
      </c>
      <c r="D4" s="10" t="inlineStr">
        <is>
          <t>Impact (1 to 5)</t>
        </is>
      </c>
      <c r="E4" s="10" t="inlineStr">
        <is>
          <t>Ease (1 to 5)</t>
        </is>
      </c>
      <c r="F4" s="10" t="inlineStr">
        <is>
          <t>Score (impact x ease)</t>
        </is>
      </c>
      <c r="G4" s="10" t="inlineStr">
        <is>
          <t>Priority rank</t>
        </is>
      </c>
      <c r="H4" s="10" t="inlineStr">
        <is>
          <t>Selected? (Yes or No)</t>
        </is>
      </c>
      <c r="I4" s="10" t="inlineStr">
        <is>
          <t>Comment</t>
        </is>
      </c>
    </row>
    <row r="5">
      <c r="A5" s="16" t="inlineStr">
        <is>
          <t>Peer-nominated recognition at every depot and shift</t>
        </is>
      </c>
      <c r="B5" s="16" t="inlineStr">
        <is>
          <t>Recognition</t>
        </is>
      </c>
      <c r="C5" s="19">
        <f>IF(B5="","",IFERROR(INDEX(Diagnosis!$D$5:$D$12,MATCH(B5,Diagnosis!$A$5:$A$12,0)),""))</f>
        <v/>
      </c>
      <c r="D5" s="41" t="n">
        <v>5</v>
      </c>
      <c r="E5" s="41" t="n">
        <v>4</v>
      </c>
      <c r="F5" s="19">
        <f>IF(OR(D5="",E5=""),"",D5*E5)</f>
        <v/>
      </c>
      <c r="G5" s="19">
        <f>IF(F5="","",RANK(F5,$F$5:$F$14,0))</f>
        <v/>
      </c>
      <c r="H5" s="41" t="inlineStr">
        <is>
          <t>Yes</t>
        </is>
      </c>
      <c r="I5" s="16" t="n"/>
    </row>
    <row r="6">
      <c r="A6" s="16" t="inlineStr">
        <is>
          <t>Speak-up channels and closing the loop at huddles</t>
        </is>
      </c>
      <c r="B6" s="16" t="inlineStr">
        <is>
          <t>Speaking up without fear</t>
        </is>
      </c>
      <c r="C6" s="19">
        <f>IF(B6="","",IFERROR(INDEX(Diagnosis!$D$5:$D$12,MATCH(B6,Diagnosis!$A$5:$A$12,0)),""))</f>
        <v/>
      </c>
      <c r="D6" s="41" t="n">
        <v>4</v>
      </c>
      <c r="E6" s="41" t="n">
        <v>4</v>
      </c>
      <c r="F6" s="19">
        <f>IF(OR(D6="",E6=""),"",D6*E6)</f>
        <v/>
      </c>
      <c r="G6" s="19">
        <f>IF(F6="","",RANK(F6,$F$5:$F$14,0))</f>
        <v/>
      </c>
      <c r="H6" s="41" t="inlineStr">
        <is>
          <t>Yes</t>
        </is>
      </c>
      <c r="I6" s="16" t="n"/>
    </row>
    <row r="7">
      <c r="A7" s="16" t="inlineStr">
        <is>
          <t>Coaching skills for all 48 supervisors</t>
        </is>
      </c>
      <c r="B7" s="16" t="inlineStr">
        <is>
          <t>Trust in managers</t>
        </is>
      </c>
      <c r="C7" s="19">
        <f>IF(B7="","",IFERROR(INDEX(Diagnosis!$D$5:$D$12,MATCH(B7,Diagnosis!$A$5:$A$12,0)),""))</f>
        <v/>
      </c>
      <c r="D7" s="41" t="n">
        <v>5</v>
      </c>
      <c r="E7" s="41" t="n">
        <v>3</v>
      </c>
      <c r="F7" s="19">
        <f>IF(OR(D7="",E7=""),"",D7*E7)</f>
        <v/>
      </c>
      <c r="G7" s="19">
        <f>IF(F7="","",RANK(F7,$F$5:$F$14,0))</f>
        <v/>
      </c>
      <c r="H7" s="41" t="inlineStr">
        <is>
          <t>Yes</t>
        </is>
      </c>
      <c r="I7" s="16" t="n"/>
    </row>
    <row r="8">
      <c r="A8" s="16" t="inlineStr">
        <is>
          <t>New values posters at every depot</t>
        </is>
      </c>
      <c r="B8" s="16" t="inlineStr">
        <is>
          <t>Clarity of values and goals</t>
        </is>
      </c>
      <c r="C8" s="19">
        <f>IF(B8="","",IFERROR(INDEX(Diagnosis!$D$5:$D$12,MATCH(B8,Diagnosis!$A$5:$A$12,0)),""))</f>
        <v/>
      </c>
      <c r="D8" s="41" t="n">
        <v>1</v>
      </c>
      <c r="E8" s="41" t="n">
        <v>5</v>
      </c>
      <c r="F8" s="19">
        <f>IF(OR(D8="",E8=""),"",D8*E8)</f>
        <v/>
      </c>
      <c r="G8" s="19">
        <f>IF(F8="","",RANK(F8,$F$5:$F$14,0))</f>
        <v/>
      </c>
      <c r="H8" s="41" t="inlineStr">
        <is>
          <t>No</t>
        </is>
      </c>
      <c r="I8" s="16" t="n"/>
    </row>
    <row r="9">
      <c r="A9" s="16" t="inlineStr">
        <is>
          <t>Management retreat at a resort</t>
        </is>
      </c>
      <c r="B9" s="16" t="inlineStr">
        <is>
          <t>Trust in managers</t>
        </is>
      </c>
      <c r="C9" s="19">
        <f>IF(B9="","",IFERROR(INDEX(Diagnosis!$D$5:$D$12,MATCH(B9,Diagnosis!$A$5:$A$12,0)),""))</f>
        <v/>
      </c>
      <c r="D9" s="41" t="n">
        <v>2</v>
      </c>
      <c r="E9" s="41" t="n">
        <v>2</v>
      </c>
      <c r="F9" s="19">
        <f>IF(OR(D9="",E9=""),"",D9*E9)</f>
        <v/>
      </c>
      <c r="G9" s="19">
        <f>IF(F9="","",RANK(F9,$F$5:$F$14,0))</f>
        <v/>
      </c>
      <c r="H9" s="41" t="inlineStr">
        <is>
          <t>No</t>
        </is>
      </c>
      <c r="I9" s="16" t="n"/>
    </row>
    <row r="10">
      <c r="A10" s="16" t="inlineStr">
        <is>
          <t>Redesign of driver pay structure</t>
        </is>
      </c>
      <c r="B10" s="16" t="inlineStr">
        <is>
          <t>Fairness and inclusion</t>
        </is>
      </c>
      <c r="C10" s="19">
        <f>IF(B10="","",IFERROR(INDEX(Diagnosis!$D$5:$D$12,MATCH(B10,Diagnosis!$A$5:$A$12,0)),""))</f>
        <v/>
      </c>
      <c r="D10" s="41" t="n">
        <v>4</v>
      </c>
      <c r="E10" s="41" t="n">
        <v>1</v>
      </c>
      <c r="F10" s="19">
        <f>IF(OR(D10="",E10=""),"",D10*E10)</f>
        <v/>
      </c>
      <c r="G10" s="19">
        <f>IF(F10="","",RANK(F10,$F$5:$F$14,0))</f>
        <v/>
      </c>
      <c r="H10" s="41" t="inlineStr">
        <is>
          <t>No</t>
        </is>
      </c>
      <c r="I10" s="16" t="inlineStr">
        <is>
          <t>High impact but hard: separate longer review</t>
        </is>
      </c>
    </row>
    <row r="11">
      <c r="A11" s="16" t="n"/>
      <c r="B11" s="16" t="n"/>
      <c r="C11" s="19">
        <f>IF(B11="","",IFERROR(INDEX(Diagnosis!$D$5:$D$12,MATCH(B11,Diagnosis!$A$5:$A$12,0)),""))</f>
        <v/>
      </c>
      <c r="D11" s="41" t="n"/>
      <c r="E11" s="41" t="n"/>
      <c r="F11" s="19">
        <f>IF(OR(D11="",E11=""),"",D11*E11)</f>
        <v/>
      </c>
      <c r="G11" s="19">
        <f>IF(F11="","",RANK(F11,$F$5:$F$14,0))</f>
        <v/>
      </c>
      <c r="H11" s="41" t="n"/>
      <c r="I11" s="16" t="n"/>
    </row>
    <row r="12">
      <c r="A12" s="16" t="n"/>
      <c r="B12" s="16" t="n"/>
      <c r="C12" s="19">
        <f>IF(B12="","",IFERROR(INDEX(Diagnosis!$D$5:$D$12,MATCH(B12,Diagnosis!$A$5:$A$12,0)),""))</f>
        <v/>
      </c>
      <c r="D12" s="41" t="n"/>
      <c r="E12" s="41" t="n"/>
      <c r="F12" s="19">
        <f>IF(OR(D12="",E12=""),"",D12*E12)</f>
        <v/>
      </c>
      <c r="G12" s="19">
        <f>IF(F12="","",RANK(F12,$F$5:$F$14,0))</f>
        <v/>
      </c>
      <c r="H12" s="41" t="n"/>
      <c r="I12" s="16" t="n"/>
    </row>
    <row r="13">
      <c r="A13" s="16" t="n"/>
      <c r="B13" s="16" t="n"/>
      <c r="C13" s="19">
        <f>IF(B13="","",IFERROR(INDEX(Diagnosis!$D$5:$D$12,MATCH(B13,Diagnosis!$A$5:$A$12,0)),""))</f>
        <v/>
      </c>
      <c r="D13" s="41" t="n"/>
      <c r="E13" s="41" t="n"/>
      <c r="F13" s="19">
        <f>IF(OR(D13="",E13=""),"",D13*E13)</f>
        <v/>
      </c>
      <c r="G13" s="19">
        <f>IF(F13="","",RANK(F13,$F$5:$F$14,0))</f>
        <v/>
      </c>
      <c r="H13" s="41" t="n"/>
      <c r="I13" s="16" t="n"/>
    </row>
    <row r="14">
      <c r="A14" s="16" t="n"/>
      <c r="B14" s="16" t="n"/>
      <c r="C14" s="19">
        <f>IF(B14="","",IFERROR(INDEX(Diagnosis!$D$5:$D$12,MATCH(B14,Diagnosis!$A$5:$A$12,0)),""))</f>
        <v/>
      </c>
      <c r="D14" s="41" t="n"/>
      <c r="E14" s="41" t="n"/>
      <c r="F14" s="19">
        <f>IF(OR(D14="",E14=""),"",D14*E14)</f>
        <v/>
      </c>
      <c r="G14" s="19">
        <f>IF(F14="","",RANK(F14,$F$5:$F$14,0))</f>
        <v/>
      </c>
      <c r="H14" s="41" t="n"/>
      <c r="I14" s="16" t="n"/>
    </row>
    <row r="15"/>
    <row r="16">
      <c r="A16" s="5" t="inlineStr">
        <is>
          <t>Selected priorities</t>
        </is>
      </c>
      <c r="B16" s="42">
        <f>COUNTIF(H5:H14,"Yes")</f>
        <v/>
      </c>
    </row>
    <row r="17">
      <c r="A17" s="5" t="inlineStr">
        <is>
          <t>Themes selected</t>
        </is>
      </c>
      <c r="B17" s="42">
        <f>SUMPRODUCT((H5:H14="Yes")*(B5:B14&lt;&gt;"")/(COUNTIFS(B5:B14,B5:B14,H5:H14,"Yes")+(H5:H14&lt;&gt;"Yes")))</f>
        <v/>
      </c>
    </row>
    <row r="18">
      <c r="A18" s="5" t="inlineStr">
        <is>
          <t>Focus check</t>
        </is>
      </c>
      <c r="B18" s="5">
        <f>IF(B17&gt;3,"Focus on two or three priorities",IF(B17=0,"Select two or three priorities","OK: "&amp;B17&amp;" priority themes selected"))</f>
        <v/>
      </c>
    </row>
    <row r="19"/>
    <row r="20">
      <c r="A20" s="43" t="inlineStr">
        <is>
          <t>Score bands: 15 or more green (first actions), 8 to 14 amber, below 8 gray.</t>
        </is>
      </c>
    </row>
  </sheetData>
  <mergeCells count="1">
    <mergeCell ref="B18:E18"/>
  </mergeCells>
  <conditionalFormatting sqref="F5:F14">
    <cfRule type="expression" priority="1" dxfId="1">
      <formula>AND(ISNUMBER($F5),$F5&gt;=15)</formula>
    </cfRule>
    <cfRule type="expression" priority="2" dxfId="2">
      <formula>AND(ISNUMBER($F5),$F5&gt;=8,$F5&lt;15)</formula>
    </cfRule>
    <cfRule type="expression" priority="3" dxfId="3">
      <formula>AND(ISNUMBER($F5),$F5&lt;8)</formula>
    </cfRule>
  </conditionalFormatting>
  <conditionalFormatting sqref="B18">
    <cfRule type="expression" priority="4" dxfId="0">
      <formula>LEFT($B$18,2)&lt;&gt;"OK"</formula>
    </cfRule>
    <cfRule type="expression" priority="5" dxfId="1">
      <formula>LEFT($B$18,2)="OK"</formula>
    </cfRule>
  </conditionalFormatting>
  <dataValidations count="3">
    <dataValidation sqref="B5:B14" showDropDown="0" showInputMessage="0" showErrorMessage="0" allowBlank="1" errorTitle="Invalid entry" error="Choose a value from the list." type="list">
      <formula1>=Themes</formula1>
    </dataValidation>
    <dataValidation sqref="D5:E14" showDropDown="0" showInputMessage="1" showErrorMessage="0" allowBlank="1" errorTitle="Invalid entry" error="Choose a value from the list." prompt="Rate 1 to 5" type="list">
      <formula1>"1,2,3,4,5"</formula1>
    </dataValidation>
    <dataValidation sqref="H5:H14" showDropDown="0" showInputMessage="0" showErrorMessage="0" allowBlank="1" errorTitle="Invalid entry" error="Choose a value from the list." type="list">
      <formula1>"Yes,No"</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4.xml><?xml version="1.0" encoding="utf-8"?>
<worksheet xmlns="http://schemas.openxmlformats.org/spreadsheetml/2006/main">
  <sheetPr>
    <tabColor rgb="000F4C3A"/>
    <outlinePr summaryBelow="1" summaryRight="1"/>
    <pageSetUpPr fitToPage="1"/>
  </sheetPr>
  <dimension ref="A1:G12"/>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32" customWidth="1" min="2" max="2"/>
    <col width="34" customWidth="1" min="3" max="3"/>
    <col width="24" customWidth="1" min="4" max="4"/>
    <col width="28" customWidth="1" min="5" max="5"/>
    <col width="32" customWidth="1" min="6" max="6"/>
    <col width="26" customWidth="1" min="7" max="7"/>
  </cols>
  <sheetData>
    <row r="1" ht="26" customHeight="1">
      <c r="A1" s="1" t="inlineStr">
        <is>
          <t>Values to Behaviors</t>
        </is>
      </c>
      <c r="B1" s="2" t="n"/>
      <c r="C1" s="2" t="n"/>
      <c r="D1" s="2" t="n"/>
      <c r="E1" s="2" t="n"/>
      <c r="F1" s="2" t="n"/>
      <c r="G1" s="2" t="n"/>
    </row>
    <row r="2">
      <c r="A2" s="15" t="inlineStr">
        <is>
          <t>For each value, write observable behaviors (what a camera could record), one behavior we no longer accept, and the system that must support it.</t>
        </is>
      </c>
    </row>
    <row r="3"/>
    <row r="4" ht="48" customHeight="1">
      <c r="A4" s="10" t="inlineStr">
        <is>
          <t>Value</t>
        </is>
      </c>
      <c r="B4" s="10" t="inlineStr">
        <is>
          <t>We do (behavior 1)</t>
        </is>
      </c>
      <c r="C4" s="10" t="inlineStr">
        <is>
          <t>We do (behavior 2)</t>
        </is>
      </c>
      <c r="D4" s="10" t="inlineStr">
        <is>
          <t>We do (behavior 3, optional)</t>
        </is>
      </c>
      <c r="E4" s="10" t="inlineStr">
        <is>
          <t>We no longer accept</t>
        </is>
      </c>
      <c r="F4" s="10" t="inlineStr">
        <is>
          <t>System that must support it (hiring, onboarding, appraisal, recognition, pay, other)</t>
        </is>
      </c>
      <c r="G4" s="10" t="inlineStr">
        <is>
          <t>Linked priority theme</t>
        </is>
      </c>
    </row>
    <row r="5" ht="33" customHeight="1">
      <c r="A5" s="16" t="inlineStr">
        <is>
          <t>Safety</t>
        </is>
      </c>
      <c r="B5" s="16" t="inlineStr">
        <is>
          <t>We stop any unsafe load, whoever asks</t>
        </is>
      </c>
      <c r="C5" s="16" t="inlineStr">
        <is>
          <t>We hold the ten-minute safety huddle every shift</t>
        </is>
      </c>
      <c r="D5" s="16" t="n"/>
      <c r="E5" s="16" t="inlineStr">
        <is>
          <t>Driving beyond rest limits to save a day</t>
        </is>
      </c>
      <c r="F5" s="16" t="inlineStr">
        <is>
          <t>Pay: trip bonus rewards on-time arrival with no incidents</t>
        </is>
      </c>
      <c r="G5" s="16" t="inlineStr">
        <is>
          <t>Speaking up without fear</t>
        </is>
      </c>
    </row>
    <row r="6" ht="33" customHeight="1">
      <c r="A6" s="16" t="inlineStr">
        <is>
          <t>Integrity</t>
        </is>
      </c>
      <c r="B6" s="16" t="inlineStr">
        <is>
          <t>We record every cost with a receipt</t>
        </is>
      </c>
      <c r="C6" s="16" t="inlineStr">
        <is>
          <t>We decline cash gifts and anything above Birr 1,500, and record the offer</t>
        </is>
      </c>
      <c r="D6" s="16" t="n"/>
      <c r="E6" s="16" t="inlineStr">
        <is>
          <t>Altering delivery notes</t>
        </is>
      </c>
      <c r="F6" s="16" t="inlineStr">
        <is>
          <t>Appraisal</t>
        </is>
      </c>
      <c r="G6" s="16" t="inlineStr">
        <is>
          <t>Ethics and integrity</t>
        </is>
      </c>
    </row>
    <row r="7" ht="33" customHeight="1">
      <c r="A7" s="16" t="inlineStr">
        <is>
          <t>Respect</t>
        </is>
      </c>
      <c r="B7" s="16" t="inlineStr">
        <is>
          <t>We thank colleagues for specific good work every week</t>
        </is>
      </c>
      <c r="C7" s="16" t="inlineStr">
        <is>
          <t>We give safety and key messages in the languages staff understand</t>
        </is>
      </c>
      <c r="D7" s="16" t="n"/>
      <c r="E7" s="16" t="inlineStr">
        <is>
          <t>Mocking accents, regions or faiths</t>
        </is>
      </c>
      <c r="F7" s="16" t="inlineStr">
        <is>
          <t>Recognition</t>
        </is>
      </c>
      <c r="G7" s="16" t="inlineStr">
        <is>
          <t>Recognition</t>
        </is>
      </c>
    </row>
    <row r="8">
      <c r="A8" s="16" t="inlineStr">
        <is>
          <t>Reliability</t>
        </is>
      </c>
      <c r="B8" s="16" t="inlineStr">
        <is>
          <t>We call the customer before a delay</t>
        </is>
      </c>
      <c r="C8" s="16" t="inlineStr">
        <is>
          <t>We close every loop we open</t>
        </is>
      </c>
      <c r="D8" s="16" t="n"/>
      <c r="E8" s="16" t="inlineStr">
        <is>
          <t>Promising times we cannot meet</t>
        </is>
      </c>
      <c r="F8" s="16" t="inlineStr">
        <is>
          <t>Appraisal</t>
        </is>
      </c>
      <c r="G8" s="16" t="inlineStr">
        <is>
          <t>Quality and customer focus</t>
        </is>
      </c>
    </row>
    <row r="9" ht="33" customHeight="1">
      <c r="A9" s="16" t="inlineStr">
        <is>
          <t>Customer care</t>
        </is>
      </c>
      <c r="B9" s="16" t="inlineStr">
        <is>
          <t>We solve a complaint or hand it over by name the same day</t>
        </is>
      </c>
      <c r="C9" s="16" t="n"/>
      <c r="D9" s="16" t="n"/>
      <c r="E9" s="16" t="inlineStr">
        <is>
          <t>"Not my department"</t>
        </is>
      </c>
      <c r="F9" s="16" t="inlineStr">
        <is>
          <t>Onboarding</t>
        </is>
      </c>
      <c r="G9" s="16" t="inlineStr">
        <is>
          <t>Quality and customer focus</t>
        </is>
      </c>
    </row>
    <row r="10">
      <c r="A10" s="16" t="n"/>
      <c r="B10" s="16" t="n"/>
      <c r="C10" s="16" t="n"/>
      <c r="D10" s="16" t="n"/>
      <c r="E10" s="16" t="n"/>
      <c r="F10" s="16" t="n"/>
      <c r="G10" s="16" t="n"/>
    </row>
    <row r="11">
      <c r="A11" s="16" t="n"/>
      <c r="B11" s="16" t="n"/>
      <c r="C11" s="16" t="n"/>
      <c r="D11" s="16" t="n"/>
      <c r="E11" s="16" t="n"/>
      <c r="F11" s="16" t="n"/>
      <c r="G11" s="16" t="n"/>
    </row>
    <row r="12">
      <c r="A12" s="16" t="n"/>
      <c r="B12" s="16" t="n"/>
      <c r="C12" s="16" t="n"/>
      <c r="D12" s="16" t="n"/>
      <c r="E12" s="16" t="n"/>
      <c r="F12" s="16" t="n"/>
      <c r="G12" s="16" t="n"/>
    </row>
  </sheetData>
  <dataValidations count="1">
    <dataValidation sqref="G5:G12" showDropDown="0" showInputMessage="0" showErrorMessage="0" allowBlank="1" errorTitle="Invalid entry" error="Choose a value from the list." type="list">
      <formula1>=Themes</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5.xml><?xml version="1.0" encoding="utf-8"?>
<worksheet xmlns="http://schemas.openxmlformats.org/spreadsheetml/2006/main">
  <sheetPr>
    <tabColor rgb="000F4C3A"/>
    <outlinePr summaryBelow="1" summaryRight="1"/>
    <pageSetUpPr fitToPage="1"/>
  </sheetPr>
  <dimension ref="A1:K43"/>
  <sheetViews>
    <sheetView showGridLines="0" workbookViewId="0">
      <pane ySplit="4" topLeftCell="A5" activePane="bottomLeft" state="frozen"/>
      <selection pane="bottomLeft" activeCell="A1" sqref="A1"/>
    </sheetView>
  </sheetViews>
  <sheetFormatPr baseColWidth="8" defaultRowHeight="15"/>
  <cols>
    <col width="6" customWidth="1" min="1" max="1"/>
    <col width="22" customWidth="1" min="2" max="2"/>
    <col width="46" customWidth="1" min="3" max="3"/>
    <col width="28" customWidth="1" min="4" max="4"/>
    <col width="12" customWidth="1" min="5" max="5"/>
    <col width="12" customWidth="1" min="6" max="6"/>
    <col width="10" customWidth="1" min="7" max="7"/>
    <col width="14" customWidth="1" min="8" max="8"/>
    <col width="30" customWidth="1" min="9" max="9"/>
    <col width="13" customWidth="1" min="10" max="10"/>
    <col width="28" customWidth="1" min="11" max="11"/>
  </cols>
  <sheetData>
    <row r="1" ht="26" customHeight="1">
      <c r="A1" s="1" t="inlineStr">
        <is>
          <t>Action Plan</t>
        </is>
      </c>
      <c r="B1" s="2" t="n"/>
      <c r="C1" s="2" t="n"/>
      <c r="D1" s="2" t="n"/>
      <c r="E1" s="2" t="n"/>
      <c r="F1" s="2" t="n"/>
      <c r="G1" s="2" t="n"/>
      <c r="H1" s="2" t="n"/>
      <c r="I1" s="2" t="n"/>
      <c r="J1" s="2" t="n"/>
      <c r="K1" s="2" t="n"/>
    </row>
    <row r="2">
      <c r="A2" s="15" t="inlineStr">
        <is>
          <t>List 8 to 15 actions (up to 30), each with one named owner, dates, cost and the measure it should move. Sample dates are plan start + day offset; overwrite them.</t>
        </is>
      </c>
    </row>
    <row r="3"/>
    <row r="4" ht="36" customHeight="1">
      <c r="A4" s="10" t="inlineStr">
        <is>
          <t>No.</t>
        </is>
      </c>
      <c r="B4" s="10" t="inlineStr">
        <is>
          <t>Priority theme</t>
        </is>
      </c>
      <c r="C4" s="10" t="inlineStr">
        <is>
          <t>Action</t>
        </is>
      </c>
      <c r="D4" s="10" t="inlineStr">
        <is>
          <t>Owner (one named person)</t>
        </is>
      </c>
      <c r="E4" s="10" t="inlineStr">
        <is>
          <t>Start date</t>
        </is>
      </c>
      <c r="F4" s="10" t="inlineStr">
        <is>
          <t>Due date</t>
        </is>
      </c>
      <c r="G4" s="10" t="inlineStr">
        <is>
          <t>Days to due</t>
        </is>
      </c>
      <c r="H4" s="10" t="inlineStr">
        <is>
          <t>Cost (Birr)</t>
        </is>
      </c>
      <c r="I4" s="10" t="inlineStr">
        <is>
          <t>Measure it should move</t>
        </is>
      </c>
      <c r="J4" s="10" t="inlineStr">
        <is>
          <t>Status</t>
        </is>
      </c>
      <c r="K4" s="10" t="inlineStr">
        <is>
          <t>Comment</t>
        </is>
      </c>
    </row>
    <row r="5" ht="33" customHeight="1">
      <c r="A5" s="44" t="n">
        <v>1</v>
      </c>
      <c r="B5" s="16" t="inlineStr">
        <is>
          <t>Recognition</t>
        </is>
      </c>
      <c r="C5" s="16" t="inlineStr">
        <is>
          <t>Peer-nominated Star of the Week at every depot and shift</t>
        </is>
      </c>
      <c r="D5" s="16" t="inlineStr">
        <is>
          <t>Wro. Tigist Alemayehu</t>
        </is>
      </c>
      <c r="E5" s="45">
        <f>StartDate+(15-1)</f>
        <v/>
      </c>
      <c r="F5" s="45">
        <f>StartDate+(90-1)</f>
        <v/>
      </c>
      <c r="G5" s="19">
        <f>IF(OR(F5="",J5="Done"),"",F5-TODAY())</f>
        <v/>
      </c>
      <c r="H5" s="46" t="n">
        <v>180000</v>
      </c>
      <c r="I5" s="16" t="inlineStr">
        <is>
          <t>Recognition favorable</t>
        </is>
      </c>
      <c r="J5" s="41" t="inlineStr">
        <is>
          <t>On track</t>
        </is>
      </c>
      <c r="K5" s="16" t="n"/>
    </row>
    <row r="6">
      <c r="A6" s="44" t="n">
        <v>2</v>
      </c>
      <c r="B6" s="16" t="inlineStr">
        <is>
          <t>Trust in managers</t>
        </is>
      </c>
      <c r="C6" s="16" t="inlineStr">
        <is>
          <t>Two-day coaching skills training for 48 supervisors</t>
        </is>
      </c>
      <c r="D6" s="16" t="inlineStr">
        <is>
          <t>Ato Yonas Tadesse</t>
        </is>
      </c>
      <c r="E6" s="45">
        <f>StartDate+(10-1)</f>
        <v/>
      </c>
      <c r="F6" s="45">
        <f>StartDate+(60-1)</f>
        <v/>
      </c>
      <c r="G6" s="19">
        <f>IF(OR(F6="",J6="Done"),"",F6-TODAY())</f>
        <v/>
      </c>
      <c r="H6" s="46" t="n">
        <v>150000</v>
      </c>
      <c r="I6" s="16" t="inlineStr">
        <is>
          <t>Trust in managers</t>
        </is>
      </c>
      <c r="J6" s="41" t="inlineStr">
        <is>
          <t>On track</t>
        </is>
      </c>
      <c r="K6" s="16" t="n"/>
    </row>
    <row r="7" ht="33" customHeight="1">
      <c r="A7" s="44" t="n">
        <v>3</v>
      </c>
      <c r="B7" s="16" t="inlineStr">
        <is>
          <t>Speaking up</t>
        </is>
      </c>
      <c r="C7" s="16" t="inlineStr">
        <is>
          <t>Ten-minute daily huddles with "one thing to fix"</t>
        </is>
      </c>
      <c r="D7" s="16" t="inlineStr">
        <is>
          <t>Each depot manager (named per depot)</t>
        </is>
      </c>
      <c r="E7" s="45">
        <f>StartDate+(1-1)</f>
        <v/>
      </c>
      <c r="F7" s="45">
        <f>StartDate+(30-1)</f>
        <v/>
      </c>
      <c r="G7" s="19">
        <f>IF(OR(F7="",J7="Done"),"",F7-TODAY())</f>
        <v/>
      </c>
      <c r="H7" s="46" t="n">
        <v>0</v>
      </c>
      <c r="I7" s="16" t="inlineStr">
        <is>
          <t>Speaking up favorable; on-time delivery</t>
        </is>
      </c>
      <c r="J7" s="41" t="inlineStr">
        <is>
          <t>Done</t>
        </is>
      </c>
      <c r="K7" s="16" t="n"/>
    </row>
    <row r="8" ht="33" customHeight="1">
      <c r="A8" s="44" t="n">
        <v>4</v>
      </c>
      <c r="B8" s="16" t="inlineStr">
        <is>
          <t>Speaking up</t>
        </is>
      </c>
      <c r="C8" s="16" t="inlineStr">
        <is>
          <t>Relaunch the speak-up hotline and close the loop at huddles</t>
        </is>
      </c>
      <c r="D8" s="16" t="inlineStr">
        <is>
          <t>Wro. Tigist Alemayehu</t>
        </is>
      </c>
      <c r="E8" s="45">
        <f>StartDate+(15-1)</f>
        <v/>
      </c>
      <c r="F8" s="45">
        <f>StartDate+(45-1)</f>
        <v/>
      </c>
      <c r="G8" s="19">
        <f>IF(OR(F8="",J8="Done"),"",F8-TODAY())</f>
        <v/>
      </c>
      <c r="H8" s="46" t="n">
        <v>40000</v>
      </c>
      <c r="I8" s="16" t="inlineStr">
        <is>
          <t>Speaking up favorable</t>
        </is>
      </c>
      <c r="J8" s="41" t="inlineStr">
        <is>
          <t>Done</t>
        </is>
      </c>
      <c r="K8" s="16" t="n"/>
    </row>
    <row r="9" ht="33" customHeight="1">
      <c r="A9" s="44" t="n">
        <v>5</v>
      </c>
      <c r="B9" s="16" t="inlineStr">
        <is>
          <t>Quality</t>
        </is>
      </c>
      <c r="C9" s="16" t="inlineStr">
        <is>
          <t>Late-trip reason codes and a monthly root cause review</t>
        </is>
      </c>
      <c r="D9" s="16" t="inlineStr">
        <is>
          <t>Ato Dawit Mekonnen</t>
        </is>
      </c>
      <c r="E9" s="45">
        <f>StartDate+(1-1)</f>
        <v/>
      </c>
      <c r="F9" s="45">
        <f>StartDate+(30-1)</f>
        <v/>
      </c>
      <c r="G9" s="19">
        <f>IF(OR(F9="",J9="Done"),"",F9-TODAY())</f>
        <v/>
      </c>
      <c r="H9" s="46" t="n">
        <v>0</v>
      </c>
      <c r="I9" s="16" t="inlineStr">
        <is>
          <t>On-time delivery</t>
        </is>
      </c>
      <c r="J9" s="41" t="inlineStr">
        <is>
          <t>Done</t>
        </is>
      </c>
      <c r="K9" s="16" t="n"/>
    </row>
    <row r="10" ht="33" customHeight="1">
      <c r="A10" s="44" t="n">
        <v>6</v>
      </c>
      <c r="B10" s="16" t="inlineStr">
        <is>
          <t>Fairness and inclusion</t>
        </is>
      </c>
      <c r="C10" s="16" t="inlineStr">
        <is>
          <t>Safety briefings in Amharic, Afaan Oromo and Somali with demonstrations</t>
        </is>
      </c>
      <c r="D10" s="16" t="inlineStr">
        <is>
          <t>Ato Yared Molla (Dire Dawa) and each depot manager</t>
        </is>
      </c>
      <c r="E10" s="45">
        <f>StartDate+(10-1)</f>
        <v/>
      </c>
      <c r="F10" s="45">
        <f>StartDate+(45-1)</f>
        <v/>
      </c>
      <c r="G10" s="19">
        <f>IF(OR(F10="",J10="Done"),"",F10-TODAY())</f>
        <v/>
      </c>
      <c r="H10" s="46" t="n">
        <v>30000</v>
      </c>
      <c r="I10" s="16" t="inlineStr">
        <is>
          <t>Fairness and inclusion favorable</t>
        </is>
      </c>
      <c r="J10" s="41" t="inlineStr">
        <is>
          <t>Done</t>
        </is>
      </c>
      <c r="K10" s="16" t="n"/>
    </row>
    <row r="11" ht="33" customHeight="1">
      <c r="A11" s="44" t="n">
        <v>7</v>
      </c>
      <c r="B11" s="16" t="inlineStr">
        <is>
          <t>Fairness and inclusion</t>
        </is>
      </c>
      <c r="C11" s="16" t="inlineStr">
        <is>
          <t>Women's rest room at the Adama depot</t>
        </is>
      </c>
      <c r="D11" s="16" t="inlineStr">
        <is>
          <t>Admin manager</t>
        </is>
      </c>
      <c r="E11" s="45">
        <f>StartDate+(20-1)</f>
        <v/>
      </c>
      <c r="F11" s="45">
        <f>StartDate+(75-1)</f>
        <v/>
      </c>
      <c r="G11" s="19">
        <f>IF(OR(F11="",J11="Done"),"",F11-TODAY())</f>
        <v/>
      </c>
      <c r="H11" s="46" t="n">
        <v>120000</v>
      </c>
      <c r="I11" s="16" t="inlineStr">
        <is>
          <t>Fairness and inclusion; women driver retention</t>
        </is>
      </c>
      <c r="J11" s="41" t="inlineStr">
        <is>
          <t>Delayed</t>
        </is>
      </c>
      <c r="K11" s="16" t="n"/>
    </row>
    <row r="12">
      <c r="A12" s="44" t="n">
        <v>8</v>
      </c>
      <c r="B12" s="16" t="inlineStr">
        <is>
          <t>Driver turnover</t>
        </is>
      </c>
      <c r="C12" s="16" t="inlineStr">
        <is>
          <t>Buddy for every new driver</t>
        </is>
      </c>
      <c r="D12" s="16" t="inlineStr">
        <is>
          <t>Ato Kassahun Wolde</t>
        </is>
      </c>
      <c r="E12" s="45">
        <f>StartDate+(5-1)</f>
        <v/>
      </c>
      <c r="F12" s="45">
        <f>StartDate+(30-1)</f>
        <v/>
      </c>
      <c r="G12" s="19">
        <f>IF(OR(F12="",J12="Done"),"",F12-TODAY())</f>
        <v/>
      </c>
      <c r="H12" s="46" t="n">
        <v>20000</v>
      </c>
      <c r="I12" s="16" t="inlineStr">
        <is>
          <t>Driver early leaving rate</t>
        </is>
      </c>
      <c r="J12" s="41" t="inlineStr">
        <is>
          <t>Done</t>
        </is>
      </c>
      <c r="K12" s="16" t="n"/>
    </row>
    <row r="13">
      <c r="A13" s="44" t="n">
        <v>9</v>
      </c>
      <c r="B13" s="16" t="n"/>
      <c r="C13" s="16" t="n"/>
      <c r="D13" s="16" t="n"/>
      <c r="E13" s="45" t="n"/>
      <c r="F13" s="45" t="n"/>
      <c r="G13" s="19">
        <f>IF(OR(F13="",J13="Done"),"",F13-TODAY())</f>
        <v/>
      </c>
      <c r="H13" s="46" t="n"/>
      <c r="I13" s="16" t="n"/>
      <c r="J13" s="41" t="n"/>
      <c r="K13" s="16" t="n"/>
    </row>
    <row r="14">
      <c r="A14" s="44" t="n">
        <v>10</v>
      </c>
      <c r="B14" s="16" t="n"/>
      <c r="C14" s="16" t="n"/>
      <c r="D14" s="16" t="n"/>
      <c r="E14" s="45" t="n"/>
      <c r="F14" s="45" t="n"/>
      <c r="G14" s="19">
        <f>IF(OR(F14="",J14="Done"),"",F14-TODAY())</f>
        <v/>
      </c>
      <c r="H14" s="46" t="n"/>
      <c r="I14" s="16" t="n"/>
      <c r="J14" s="41" t="n"/>
      <c r="K14" s="16" t="n"/>
    </row>
    <row r="15">
      <c r="A15" s="44" t="n">
        <v>11</v>
      </c>
      <c r="B15" s="16" t="n"/>
      <c r="C15" s="16" t="n"/>
      <c r="D15" s="16" t="n"/>
      <c r="E15" s="45" t="n"/>
      <c r="F15" s="45" t="n"/>
      <c r="G15" s="19">
        <f>IF(OR(F15="",J15="Done"),"",F15-TODAY())</f>
        <v/>
      </c>
      <c r="H15" s="46" t="n"/>
      <c r="I15" s="16" t="n"/>
      <c r="J15" s="41" t="n"/>
      <c r="K15" s="16" t="n"/>
    </row>
    <row r="16">
      <c r="A16" s="44" t="n">
        <v>12</v>
      </c>
      <c r="B16" s="16" t="n"/>
      <c r="C16" s="16" t="n"/>
      <c r="D16" s="16" t="n"/>
      <c r="E16" s="45" t="n"/>
      <c r="F16" s="45" t="n"/>
      <c r="G16" s="19">
        <f>IF(OR(F16="",J16="Done"),"",F16-TODAY())</f>
        <v/>
      </c>
      <c r="H16" s="46" t="n"/>
      <c r="I16" s="16" t="n"/>
      <c r="J16" s="41" t="n"/>
      <c r="K16" s="16" t="n"/>
    </row>
    <row r="17">
      <c r="A17" s="44" t="n">
        <v>13</v>
      </c>
      <c r="B17" s="16" t="n"/>
      <c r="C17" s="16" t="n"/>
      <c r="D17" s="16" t="n"/>
      <c r="E17" s="45" t="n"/>
      <c r="F17" s="45" t="n"/>
      <c r="G17" s="19">
        <f>IF(OR(F17="",J17="Done"),"",F17-TODAY())</f>
        <v/>
      </c>
      <c r="H17" s="46" t="n"/>
      <c r="I17" s="16" t="n"/>
      <c r="J17" s="41" t="n"/>
      <c r="K17" s="16" t="n"/>
    </row>
    <row r="18">
      <c r="A18" s="44" t="n">
        <v>14</v>
      </c>
      <c r="B18" s="16" t="n"/>
      <c r="C18" s="16" t="n"/>
      <c r="D18" s="16" t="n"/>
      <c r="E18" s="45" t="n"/>
      <c r="F18" s="45" t="n"/>
      <c r="G18" s="19">
        <f>IF(OR(F18="",J18="Done"),"",F18-TODAY())</f>
        <v/>
      </c>
      <c r="H18" s="46" t="n"/>
      <c r="I18" s="16" t="n"/>
      <c r="J18" s="41" t="n"/>
      <c r="K18" s="16" t="n"/>
    </row>
    <row r="19">
      <c r="A19" s="44" t="n">
        <v>15</v>
      </c>
      <c r="B19" s="16" t="n"/>
      <c r="C19" s="16" t="n"/>
      <c r="D19" s="16" t="n"/>
      <c r="E19" s="45" t="n"/>
      <c r="F19" s="45" t="n"/>
      <c r="G19" s="19">
        <f>IF(OR(F19="",J19="Done"),"",F19-TODAY())</f>
        <v/>
      </c>
      <c r="H19" s="46" t="n"/>
      <c r="I19" s="16" t="n"/>
      <c r="J19" s="41" t="n"/>
      <c r="K19" s="16" t="n"/>
    </row>
    <row r="20">
      <c r="A20" s="44" t="n">
        <v>16</v>
      </c>
      <c r="B20" s="16" t="n"/>
      <c r="C20" s="16" t="n"/>
      <c r="D20" s="16" t="n"/>
      <c r="E20" s="45" t="n"/>
      <c r="F20" s="45" t="n"/>
      <c r="G20" s="19">
        <f>IF(OR(F20="",J20="Done"),"",F20-TODAY())</f>
        <v/>
      </c>
      <c r="H20" s="46" t="n"/>
      <c r="I20" s="16" t="n"/>
      <c r="J20" s="41" t="n"/>
      <c r="K20" s="16" t="n"/>
    </row>
    <row r="21">
      <c r="A21" s="44" t="n">
        <v>17</v>
      </c>
      <c r="B21" s="16" t="n"/>
      <c r="C21" s="16" t="n"/>
      <c r="D21" s="16" t="n"/>
      <c r="E21" s="45" t="n"/>
      <c r="F21" s="45" t="n"/>
      <c r="G21" s="19">
        <f>IF(OR(F21="",J21="Done"),"",F21-TODAY())</f>
        <v/>
      </c>
      <c r="H21" s="46" t="n"/>
      <c r="I21" s="16" t="n"/>
      <c r="J21" s="41" t="n"/>
      <c r="K21" s="16" t="n"/>
    </row>
    <row r="22">
      <c r="A22" s="44" t="n">
        <v>18</v>
      </c>
      <c r="B22" s="16" t="n"/>
      <c r="C22" s="16" t="n"/>
      <c r="D22" s="16" t="n"/>
      <c r="E22" s="45" t="n"/>
      <c r="F22" s="45" t="n"/>
      <c r="G22" s="19">
        <f>IF(OR(F22="",J22="Done"),"",F22-TODAY())</f>
        <v/>
      </c>
      <c r="H22" s="46" t="n"/>
      <c r="I22" s="16" t="n"/>
      <c r="J22" s="41" t="n"/>
      <c r="K22" s="16" t="n"/>
    </row>
    <row r="23">
      <c r="A23" s="44" t="n">
        <v>19</v>
      </c>
      <c r="B23" s="16" t="n"/>
      <c r="C23" s="16" t="n"/>
      <c r="D23" s="16" t="n"/>
      <c r="E23" s="45" t="n"/>
      <c r="F23" s="45" t="n"/>
      <c r="G23" s="19">
        <f>IF(OR(F23="",J23="Done"),"",F23-TODAY())</f>
        <v/>
      </c>
      <c r="H23" s="46" t="n"/>
      <c r="I23" s="16" t="n"/>
      <c r="J23" s="41" t="n"/>
      <c r="K23" s="16" t="n"/>
    </row>
    <row r="24">
      <c r="A24" s="44" t="n">
        <v>20</v>
      </c>
      <c r="B24" s="16" t="n"/>
      <c r="C24" s="16" t="n"/>
      <c r="D24" s="16" t="n"/>
      <c r="E24" s="45" t="n"/>
      <c r="F24" s="45" t="n"/>
      <c r="G24" s="19">
        <f>IF(OR(F24="",J24="Done"),"",F24-TODAY())</f>
        <v/>
      </c>
      <c r="H24" s="46" t="n"/>
      <c r="I24" s="16" t="n"/>
      <c r="J24" s="41" t="n"/>
      <c r="K24" s="16" t="n"/>
    </row>
    <row r="25">
      <c r="A25" s="44" t="n">
        <v>21</v>
      </c>
      <c r="B25" s="16" t="n"/>
      <c r="C25" s="16" t="n"/>
      <c r="D25" s="16" t="n"/>
      <c r="E25" s="45" t="n"/>
      <c r="F25" s="45" t="n"/>
      <c r="G25" s="19">
        <f>IF(OR(F25="",J25="Done"),"",F25-TODAY())</f>
        <v/>
      </c>
      <c r="H25" s="46" t="n"/>
      <c r="I25" s="16" t="n"/>
      <c r="J25" s="41" t="n"/>
      <c r="K25" s="16" t="n"/>
    </row>
    <row r="26">
      <c r="A26" s="44" t="n">
        <v>22</v>
      </c>
      <c r="B26" s="16" t="n"/>
      <c r="C26" s="16" t="n"/>
      <c r="D26" s="16" t="n"/>
      <c r="E26" s="45" t="n"/>
      <c r="F26" s="45" t="n"/>
      <c r="G26" s="19">
        <f>IF(OR(F26="",J26="Done"),"",F26-TODAY())</f>
        <v/>
      </c>
      <c r="H26" s="46" t="n"/>
      <c r="I26" s="16" t="n"/>
      <c r="J26" s="41" t="n"/>
      <c r="K26" s="16" t="n"/>
    </row>
    <row r="27">
      <c r="A27" s="44" t="n">
        <v>23</v>
      </c>
      <c r="B27" s="16" t="n"/>
      <c r="C27" s="16" t="n"/>
      <c r="D27" s="16" t="n"/>
      <c r="E27" s="45" t="n"/>
      <c r="F27" s="45" t="n"/>
      <c r="G27" s="19">
        <f>IF(OR(F27="",J27="Done"),"",F27-TODAY())</f>
        <v/>
      </c>
      <c r="H27" s="46" t="n"/>
      <c r="I27" s="16" t="n"/>
      <c r="J27" s="41" t="n"/>
      <c r="K27" s="16" t="n"/>
    </row>
    <row r="28">
      <c r="A28" s="44" t="n">
        <v>24</v>
      </c>
      <c r="B28" s="16" t="n"/>
      <c r="C28" s="16" t="n"/>
      <c r="D28" s="16" t="n"/>
      <c r="E28" s="45" t="n"/>
      <c r="F28" s="45" t="n"/>
      <c r="G28" s="19">
        <f>IF(OR(F28="",J28="Done"),"",F28-TODAY())</f>
        <v/>
      </c>
      <c r="H28" s="46" t="n"/>
      <c r="I28" s="16" t="n"/>
      <c r="J28" s="41" t="n"/>
      <c r="K28" s="16" t="n"/>
    </row>
    <row r="29">
      <c r="A29" s="44" t="n">
        <v>25</v>
      </c>
      <c r="B29" s="16" t="n"/>
      <c r="C29" s="16" t="n"/>
      <c r="D29" s="16" t="n"/>
      <c r="E29" s="45" t="n"/>
      <c r="F29" s="45" t="n"/>
      <c r="G29" s="19">
        <f>IF(OR(F29="",J29="Done"),"",F29-TODAY())</f>
        <v/>
      </c>
      <c r="H29" s="46" t="n"/>
      <c r="I29" s="16" t="n"/>
      <c r="J29" s="41" t="n"/>
      <c r="K29" s="16" t="n"/>
    </row>
    <row r="30">
      <c r="A30" s="44" t="n">
        <v>26</v>
      </c>
      <c r="B30" s="16" t="n"/>
      <c r="C30" s="16" t="n"/>
      <c r="D30" s="16" t="n"/>
      <c r="E30" s="45" t="n"/>
      <c r="F30" s="45" t="n"/>
      <c r="G30" s="19">
        <f>IF(OR(F30="",J30="Done"),"",F30-TODAY())</f>
        <v/>
      </c>
      <c r="H30" s="46" t="n"/>
      <c r="I30" s="16" t="n"/>
      <c r="J30" s="41" t="n"/>
      <c r="K30" s="16" t="n"/>
    </row>
    <row r="31">
      <c r="A31" s="44" t="n">
        <v>27</v>
      </c>
      <c r="B31" s="16" t="n"/>
      <c r="C31" s="16" t="n"/>
      <c r="D31" s="16" t="n"/>
      <c r="E31" s="45" t="n"/>
      <c r="F31" s="45" t="n"/>
      <c r="G31" s="19">
        <f>IF(OR(F31="",J31="Done"),"",F31-TODAY())</f>
        <v/>
      </c>
      <c r="H31" s="46" t="n"/>
      <c r="I31" s="16" t="n"/>
      <c r="J31" s="41" t="n"/>
      <c r="K31" s="16" t="n"/>
    </row>
    <row r="32">
      <c r="A32" s="44" t="n">
        <v>28</v>
      </c>
      <c r="B32" s="16" t="n"/>
      <c r="C32" s="16" t="n"/>
      <c r="D32" s="16" t="n"/>
      <c r="E32" s="45" t="n"/>
      <c r="F32" s="45" t="n"/>
      <c r="G32" s="19">
        <f>IF(OR(F32="",J32="Done"),"",F32-TODAY())</f>
        <v/>
      </c>
      <c r="H32" s="46" t="n"/>
      <c r="I32" s="16" t="n"/>
      <c r="J32" s="41" t="n"/>
      <c r="K32" s="16" t="n"/>
    </row>
    <row r="33">
      <c r="A33" s="44" t="n">
        <v>29</v>
      </c>
      <c r="B33" s="16" t="n"/>
      <c r="C33" s="16" t="n"/>
      <c r="D33" s="16" t="n"/>
      <c r="E33" s="45" t="n"/>
      <c r="F33" s="45" t="n"/>
      <c r="G33" s="19">
        <f>IF(OR(F33="",J33="Done"),"",F33-TODAY())</f>
        <v/>
      </c>
      <c r="H33" s="46" t="n"/>
      <c r="I33" s="16" t="n"/>
      <c r="J33" s="41" t="n"/>
      <c r="K33" s="16" t="n"/>
    </row>
    <row r="34">
      <c r="A34" s="44" t="n">
        <v>30</v>
      </c>
      <c r="B34" s="16" t="n"/>
      <c r="C34" s="16" t="n"/>
      <c r="D34" s="16" t="n"/>
      <c r="E34" s="45" t="n"/>
      <c r="F34" s="45" t="n"/>
      <c r="G34" s="19">
        <f>IF(OR(F34="",J34="Done"),"",F34-TODAY())</f>
        <v/>
      </c>
      <c r="H34" s="46" t="n"/>
      <c r="I34" s="16" t="n"/>
      <c r="J34" s="41" t="n"/>
      <c r="K34" s="16" t="n"/>
    </row>
    <row r="35">
      <c r="B35" s="4" t="inlineStr">
        <is>
          <t>Status counts</t>
        </is>
      </c>
      <c r="E35" s="4" t="inlineStr">
        <is>
          <t>Budget check</t>
        </is>
      </c>
    </row>
    <row r="36">
      <c r="B36" s="5" t="inlineStr">
        <is>
          <t>Not started</t>
        </is>
      </c>
      <c r="C36" s="47">
        <f>COUNTIF($J$5:$J$34,"Not started")</f>
        <v/>
      </c>
      <c r="E36" s="48" t="inlineStr">
        <is>
          <t>Total cost</t>
        </is>
      </c>
      <c r="H36" s="49">
        <f>SUM(H5:H34)</f>
        <v/>
      </c>
    </row>
    <row r="37">
      <c r="B37" s="5" t="inlineStr">
        <is>
          <t>On track</t>
        </is>
      </c>
      <c r="C37" s="47">
        <f>COUNTIF($J$5:$J$34,"On track")</f>
        <v/>
      </c>
      <c r="E37" s="48" t="inlineStr">
        <is>
          <t>Budget</t>
        </is>
      </c>
      <c r="H37" s="49">
        <f>Budget</f>
        <v/>
      </c>
    </row>
    <row r="38">
      <c r="B38" s="5" t="inlineStr">
        <is>
          <t>Delayed</t>
        </is>
      </c>
      <c r="C38" s="47">
        <f>COUNTIF($J$5:$J$34,"Delayed")</f>
        <v/>
      </c>
      <c r="E38" s="48" t="inlineStr">
        <is>
          <t>Remaining</t>
        </is>
      </c>
      <c r="H38" s="49">
        <f>H37-H36</f>
        <v/>
      </c>
    </row>
    <row r="39">
      <c r="B39" s="5" t="inlineStr">
        <is>
          <t>Done</t>
        </is>
      </c>
      <c r="C39" s="47">
        <f>COUNTIF($J$5:$J$34,"Done")</f>
        <v/>
      </c>
    </row>
    <row r="40">
      <c r="B40" s="5" t="inlineStr">
        <is>
          <t>Number of actions</t>
        </is>
      </c>
      <c r="C40" s="47">
        <f>COUNTA(C5:C34)</f>
        <v/>
      </c>
    </row>
    <row r="41" ht="33" customHeight="1">
      <c r="B41" s="5" t="inlineStr">
        <is>
          <t>Completion % (Done / actions)</t>
        </is>
      </c>
      <c r="C41" s="50">
        <f>IF(C40=0,"",C39/C40)</f>
        <v/>
      </c>
    </row>
    <row r="42"/>
    <row r="43">
      <c r="A43" s="43" t="inlineStr">
        <is>
          <t>Owner cells turn red if blank or a group (Management, HR, Everyone): name one person. Days to due is blank once an action is Done.</t>
        </is>
      </c>
    </row>
  </sheetData>
  <mergeCells count="3">
    <mergeCell ref="E37:G37"/>
    <mergeCell ref="E38:G38"/>
    <mergeCell ref="E36:G36"/>
  </mergeCells>
  <conditionalFormatting sqref="J5:J34">
    <cfRule type="cellIs" priority="1" operator="equal" dxfId="0">
      <formula>"Delayed"</formula>
    </cfRule>
    <cfRule type="cellIs" priority="2" operator="equal" dxfId="2">
      <formula>"On track"</formula>
    </cfRule>
    <cfRule type="cellIs" priority="3" operator="equal" dxfId="1">
      <formula>"Done"</formula>
    </cfRule>
  </conditionalFormatting>
  <conditionalFormatting sqref="D5:D34">
    <cfRule type="expression" priority="4" dxfId="0">
      <formula>AND($C5&lt;&gt;"",OR(TRIM($D5)="",$D5="Management",$D5="HR",$D5="Everyone"))</formula>
    </cfRule>
  </conditionalFormatting>
  <conditionalFormatting sqref="G5:G34">
    <cfRule type="expression" priority="5" dxfId="0">
      <formula>AND(ISNUMBER($G5),$G5&lt;0)</formula>
    </cfRule>
  </conditionalFormatting>
  <conditionalFormatting sqref="H38">
    <cfRule type="cellIs" priority="6" operator="lessThan" dxfId="4">
      <formula>0</formula>
    </cfRule>
  </conditionalFormatting>
  <dataValidations count="1">
    <dataValidation sqref="J5:J34" showDropDown="0" showInputMessage="0" showErrorMessage="0" allowBlank="1" errorTitle="Invalid entry" error="Choose a value from the list." type="list">
      <formula1>"Not started,On track,Delayed,Done"</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6.xml><?xml version="1.0" encoding="utf-8"?>
<worksheet xmlns="http://schemas.openxmlformats.org/spreadsheetml/2006/main">
  <sheetPr>
    <tabColor rgb="000F4C3A"/>
    <outlinePr summaryBelow="1" summaryRight="1"/>
    <pageSetUpPr fitToPage="1"/>
  </sheetPr>
  <dimension ref="A1:K2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36" customWidth="1" min="2" max="2"/>
    <col width="16" customWidth="1" min="3" max="3"/>
    <col width="11" customWidth="1" min="4" max="4"/>
    <col width="11" customWidth="1" min="5" max="5"/>
    <col width="10" customWidth="1" min="6" max="6"/>
    <col width="10" customWidth="1" min="7" max="7"/>
    <col width="10" customWidth="1" min="8" max="8"/>
    <col width="10" customWidth="1" min="9" max="9"/>
    <col width="13" customWidth="1" min="10" max="10"/>
    <col width="10" customWidth="1" min="11" max="11"/>
  </cols>
  <sheetData>
    <row r="1" ht="26" customHeight="1">
      <c r="A1" s="1" t="inlineStr">
        <is>
          <t>Engagement Measures</t>
        </is>
      </c>
      <c r="B1" s="2" t="n"/>
      <c r="C1" s="2" t="n"/>
      <c r="D1" s="2" t="n"/>
      <c r="E1" s="2" t="n"/>
      <c r="F1" s="2" t="n"/>
      <c r="G1" s="2" t="n"/>
      <c r="H1" s="2" t="n"/>
      <c r="I1" s="2" t="n"/>
      <c r="J1" s="2" t="n"/>
      <c r="K1" s="2" t="n"/>
    </row>
    <row r="2">
      <c r="A2" s="15" t="inlineStr">
        <is>
          <t>Keep each definition the same at baseline and review. Enter monthly results; baselines link to the Diagnosis sheet. Latest, change and status calculate.</t>
        </is>
      </c>
    </row>
    <row r="3"/>
    <row r="4" ht="48" customHeight="1">
      <c r="A4" s="10" t="inlineStr">
        <is>
          <t>Measure</t>
        </is>
      </c>
      <c r="B4" s="10" t="inlineStr">
        <is>
          <t>Definition (same at baseline and review)</t>
        </is>
      </c>
      <c r="C4" s="10" t="inlineStr">
        <is>
          <t>Direction</t>
        </is>
      </c>
      <c r="D4" s="10" t="inlineStr">
        <is>
          <t>Baseline</t>
        </is>
      </c>
      <c r="E4" s="10" t="inlineStr">
        <is>
          <t>Target (90 days)</t>
        </is>
      </c>
      <c r="F4" s="10" t="inlineStr">
        <is>
          <t>Month 1</t>
        </is>
      </c>
      <c r="G4" s="10" t="inlineStr">
        <is>
          <t>Month 2</t>
        </is>
      </c>
      <c r="H4" s="10" t="inlineStr">
        <is>
          <t>Month 3</t>
        </is>
      </c>
      <c r="I4" s="10" t="inlineStr">
        <is>
          <t>Latest</t>
        </is>
      </c>
      <c r="J4" s="10" t="inlineStr">
        <is>
          <t>Change (points for %, else count)</t>
        </is>
      </c>
      <c r="K4" s="10" t="inlineStr">
        <is>
          <t>Status</t>
        </is>
      </c>
    </row>
    <row r="5" ht="33" customHeight="1">
      <c r="A5" s="16" t="inlineStr">
        <is>
          <t>Recognition favorable %</t>
        </is>
      </c>
      <c r="B5" s="16" t="inlineStr">
        <is>
          <t>Agree or strongly agree, pulse question R1</t>
        </is>
      </c>
      <c r="C5" s="41" t="inlineStr">
        <is>
          <t>Higher is better</t>
        </is>
      </c>
      <c r="D5" s="18">
        <f>Diagnosis!B7</f>
        <v/>
      </c>
      <c r="E5" s="17" t="n">
        <v>0.49</v>
      </c>
      <c r="F5" s="17" t="n">
        <v>0.44</v>
      </c>
      <c r="G5" s="17" t="n">
        <v>0.48</v>
      </c>
      <c r="H5" s="17" t="n">
        <v>0.52</v>
      </c>
      <c r="I5" s="51">
        <f>IF(H5&lt;&gt;"",H5,IF(G5&lt;&gt;"",G5,IF(F5&lt;&gt;"",F5,"")))</f>
        <v/>
      </c>
      <c r="J5" s="52">
        <f>IF(OR(I5="",D5=""),"",IF(ISNUMBER(SEARCH("%",A5)),ROUND((I5-D5)*100,1),I5-D5))</f>
        <v/>
      </c>
      <c r="K5" s="53">
        <f>IF(OR(I5="",E5=""),"",IF(C5="Lower is better",IF(I5&lt;=E5,"Met","Not yet"),IF(I5&gt;=E5,"Met","Not yet")))</f>
        <v/>
      </c>
    </row>
    <row r="6">
      <c r="A6" s="16" t="inlineStr">
        <is>
          <t>Speaking up favorable %</t>
        </is>
      </c>
      <c r="B6" s="16" t="inlineStr">
        <is>
          <t>Pulse question S1</t>
        </is>
      </c>
      <c r="C6" s="41" t="inlineStr">
        <is>
          <t>Higher is better</t>
        </is>
      </c>
      <c r="D6" s="18">
        <f>Diagnosis!B8</f>
        <v/>
      </c>
      <c r="E6" s="17" t="n">
        <v>0.52</v>
      </c>
      <c r="F6" s="17" t="n">
        <v>0.46</v>
      </c>
      <c r="G6" s="17" t="n">
        <v>0.5</v>
      </c>
      <c r="H6" s="17" t="n">
        <v>0.53</v>
      </c>
      <c r="I6" s="51">
        <f>IF(H6&lt;&gt;"",H6,IF(G6&lt;&gt;"",G6,IF(F6&lt;&gt;"",F6,"")))</f>
        <v/>
      </c>
      <c r="J6" s="52">
        <f>IF(OR(I6="",D6=""),"",IF(ISNUMBER(SEARCH("%",A6)),ROUND((I6-D6)*100,1),I6-D6))</f>
        <v/>
      </c>
      <c r="K6" s="53">
        <f>IF(OR(I6="",E6=""),"",IF(C6="Lower is better",IF(I6&lt;=E6,"Met","Not yet"),IF(I6&gt;=E6,"Met","Not yet")))</f>
        <v/>
      </c>
    </row>
    <row r="7">
      <c r="A7" s="16" t="inlineStr">
        <is>
          <t>Trust in managers %</t>
        </is>
      </c>
      <c r="B7" s="16" t="inlineStr">
        <is>
          <t>Pulse question T1</t>
        </is>
      </c>
      <c r="C7" s="41" t="inlineStr">
        <is>
          <t>Higher is better</t>
        </is>
      </c>
      <c r="D7" s="18">
        <f>Diagnosis!B6</f>
        <v/>
      </c>
      <c r="E7" s="17" t="n">
        <v>0.55</v>
      </c>
      <c r="F7" s="17" t="n">
        <v>0.5</v>
      </c>
      <c r="G7" s="17" t="n">
        <v>0.52</v>
      </c>
      <c r="H7" s="17" t="n">
        <v>0.55</v>
      </c>
      <c r="I7" s="51">
        <f>IF(H7&lt;&gt;"",H7,IF(G7&lt;&gt;"",G7,IF(F7&lt;&gt;"",F7,"")))</f>
        <v/>
      </c>
      <c r="J7" s="52">
        <f>IF(OR(I7="",D7=""),"",IF(ISNUMBER(SEARCH("%",A7)),ROUND((I7-D7)*100,1),I7-D7))</f>
        <v/>
      </c>
      <c r="K7" s="53">
        <f>IF(OR(I7="",E7=""),"",IF(C7="Lower is better",IF(I7&lt;=E7,"Met","Not yet"),IF(I7&gt;=E7,"Met","Not yet")))</f>
        <v/>
      </c>
    </row>
    <row r="8">
      <c r="A8" s="16" t="inlineStr">
        <is>
          <t>eNPS</t>
        </is>
      </c>
      <c r="B8" s="16" t="inlineStr">
        <is>
          <t>% promoters minus % detractors</t>
        </is>
      </c>
      <c r="C8" s="41" t="inlineStr">
        <is>
          <t>Higher is better</t>
        </is>
      </c>
      <c r="D8" s="19">
        <f>Diagnosis!B25</f>
        <v/>
      </c>
      <c r="E8" s="38" t="n">
        <v>0</v>
      </c>
      <c r="F8" s="38" t="n"/>
      <c r="G8" s="38" t="n"/>
      <c r="H8" s="19">
        <f>B24</f>
        <v/>
      </c>
      <c r="I8" s="30">
        <f>IF(H8&lt;&gt;"",H8,IF(G8&lt;&gt;"",G8,IF(F8&lt;&gt;"",F8,"")))</f>
        <v/>
      </c>
      <c r="J8" s="52">
        <f>IF(OR(I8="",D8=""),"",IF(ISNUMBER(SEARCH("%",A8)),ROUND((I8-D8)*100,1),I8-D8))</f>
        <v/>
      </c>
      <c r="K8" s="53">
        <f>IF(OR(I8="",E8=""),"",IF(C8="Lower is better",IF(I8&lt;=E8,"Met","Not yet"),IF(I8&gt;=E8,"Met","Not yet")))</f>
        <v/>
      </c>
    </row>
    <row r="9">
      <c r="A9" s="16" t="inlineStr">
        <is>
          <t>On-time delivery %</t>
        </is>
      </c>
      <c r="B9" s="16" t="inlineStr">
        <is>
          <t>On-time trips / all trips</t>
        </is>
      </c>
      <c r="C9" s="41" t="inlineStr">
        <is>
          <t>Higher is better</t>
        </is>
      </c>
      <c r="D9" s="27">
        <f>Diagnosis!D32</f>
        <v/>
      </c>
      <c r="E9" s="54" t="n">
        <v>0.9</v>
      </c>
      <c r="F9" s="54" t="n">
        <v>0.879</v>
      </c>
      <c r="G9" s="54" t="n">
        <v>0.891</v>
      </c>
      <c r="H9" s="54" t="n">
        <v>0.902</v>
      </c>
      <c r="I9" s="34">
        <f>IF(H9&lt;&gt;"",H9,IF(G9&lt;&gt;"",G9,IF(F9&lt;&gt;"",F9,"")))</f>
        <v/>
      </c>
      <c r="J9" s="52">
        <f>IF(OR(I9="",D9=""),"",IF(ISNUMBER(SEARCH("%",A9)),ROUND((I9-D9)*100,1),I9-D9))</f>
        <v/>
      </c>
      <c r="K9" s="53">
        <f>IF(OR(I9="",E9=""),"",IF(C9="Lower is better",IF(I9&lt;=E9,"Met","Not yet"),IF(I9&gt;=E9,"Met","Not yet")))</f>
        <v/>
      </c>
    </row>
    <row r="10" ht="33" customHeight="1">
      <c r="A10" s="16" t="inlineStr">
        <is>
          <t>Driver leavers in the period</t>
        </is>
      </c>
      <c r="B10" s="16" t="inlineStr">
        <is>
          <t>Count, quarter (baseline = yearly leavers / 4, rounded)</t>
        </is>
      </c>
      <c r="C10" s="41" t="inlineStr">
        <is>
          <t>Lower is better</t>
        </is>
      </c>
      <c r="D10" s="19">
        <f>ROUND(Diagnosis!B30/4,0)</f>
        <v/>
      </c>
      <c r="E10" s="38" t="n">
        <v>5</v>
      </c>
      <c r="F10" s="38" t="n">
        <v>2</v>
      </c>
      <c r="G10" s="38" t="n">
        <v>1</v>
      </c>
      <c r="H10" s="38" t="n">
        <v>1</v>
      </c>
      <c r="I10" s="30">
        <f>IF(COUNT(F10:H10)=0,"",SUM(F10:H10))</f>
        <v/>
      </c>
      <c r="J10" s="52">
        <f>IF(OR(I10="",D10=""),"",IF(ISNUMBER(SEARCH("%",A10)),ROUND((I10-D10)*100,1),I10-D10))</f>
        <v/>
      </c>
      <c r="K10" s="53">
        <f>IF(OR(I10="",E10=""),"",IF(C10="Lower is better",IF(I10&lt;=E10,"Met","Not yet"),IF(I10&gt;=E10,"Met","Not yet")))</f>
        <v/>
      </c>
    </row>
    <row r="11">
      <c r="A11" s="16" t="inlineStr">
        <is>
          <t>Absenteeism %</t>
        </is>
      </c>
      <c r="B11" s="16" t="inlineStr">
        <is>
          <t>Days lost / available working days</t>
        </is>
      </c>
      <c r="C11" s="41" t="inlineStr">
        <is>
          <t>Lower is better</t>
        </is>
      </c>
      <c r="D11" s="27">
        <f>Diagnosis!D31</f>
        <v/>
      </c>
      <c r="E11" s="54" t="n">
        <v>0.035</v>
      </c>
      <c r="F11" s="54" t="n">
        <v>0.039</v>
      </c>
      <c r="G11" s="54" t="n">
        <v>0.037</v>
      </c>
      <c r="H11" s="54" t="n">
        <v>0.036</v>
      </c>
      <c r="I11" s="34">
        <f>IF(H11&lt;&gt;"",H11,IF(G11&lt;&gt;"",G11,IF(F11&lt;&gt;"",F11,"")))</f>
        <v/>
      </c>
      <c r="J11" s="52">
        <f>IF(OR(I11="",D11=""),"",IF(ISNUMBER(SEARCH("%",A11)),ROUND((I11-D11)*100,1),I11-D11))</f>
        <v/>
      </c>
      <c r="K11" s="53">
        <f>IF(OR(I11="",E11=""),"",IF(C11="Lower is better",IF(I11&lt;=E11,"Met","Not yet"),IF(I11&gt;=E11,"Met","Not yet")))</f>
        <v/>
      </c>
    </row>
    <row r="12">
      <c r="A12" s="43" t="inlineStr">
        <is>
          <t>Driver leavers: Latest is the quarter total (SUM of months 1 to 3). eNPS Month 3 comes from the 90-day pulse calculator below.</t>
        </is>
      </c>
    </row>
    <row r="13"/>
    <row r="14">
      <c r="A14" s="4" t="inlineStr">
        <is>
          <t>eNPS calculator: 90-day pulse</t>
        </is>
      </c>
      <c r="E14" s="4" t="inlineStr">
        <is>
          <t>Chart data: priority favorable scores</t>
        </is>
      </c>
    </row>
    <row r="15" ht="40" customHeight="1">
      <c r="A15" s="10" t="inlineStr">
        <is>
          <t>Item</t>
        </is>
      </c>
      <c r="B15" s="10" t="inlineStr">
        <is>
          <t>Value</t>
        </is>
      </c>
      <c r="E15" s="10" t="inlineStr">
        <is>
          <t>Period</t>
        </is>
      </c>
      <c r="F15" s="10" t="inlineStr">
        <is>
          <t>Recognition</t>
        </is>
      </c>
      <c r="G15" s="10" t="inlineStr">
        <is>
          <t>Recognition target</t>
        </is>
      </c>
      <c r="H15" s="10" t="inlineStr">
        <is>
          <t>Speaking up</t>
        </is>
      </c>
      <c r="I15" s="10" t="inlineStr">
        <is>
          <t>Speaking up target</t>
        </is>
      </c>
      <c r="J15" s="10" t="inlineStr">
        <is>
          <t>Trust in managers</t>
        </is>
      </c>
      <c r="K15" s="10" t="inlineStr">
        <is>
          <t>Trust target</t>
        </is>
      </c>
    </row>
    <row r="16">
      <c r="A16" s="5" t="inlineStr">
        <is>
          <t>Respondents</t>
        </is>
      </c>
      <c r="B16" s="22" t="n">
        <v>330</v>
      </c>
      <c r="E16" s="5" t="inlineStr">
        <is>
          <t>Baseline</t>
        </is>
      </c>
      <c r="F16" s="18">
        <f>D5</f>
        <v/>
      </c>
      <c r="G16" s="18">
        <f>$E$5</f>
        <v/>
      </c>
      <c r="H16" s="18">
        <f>D6</f>
        <v/>
      </c>
      <c r="I16" s="18">
        <f>$E$6</f>
        <v/>
      </c>
      <c r="J16" s="18">
        <f>D7</f>
        <v/>
      </c>
      <c r="K16" s="18">
        <f>$E$7</f>
        <v/>
      </c>
    </row>
    <row r="17">
      <c r="A17" s="5" t="inlineStr">
        <is>
          <t>Promoters (9 to 10)</t>
        </is>
      </c>
      <c r="B17" s="22" t="n">
        <v>99</v>
      </c>
      <c r="E17" s="5" t="inlineStr">
        <is>
          <t>Month 1</t>
        </is>
      </c>
      <c r="F17" s="18">
        <f>F5</f>
        <v/>
      </c>
      <c r="G17" s="18">
        <f>$E$5</f>
        <v/>
      </c>
      <c r="H17" s="18">
        <f>F6</f>
        <v/>
      </c>
      <c r="I17" s="18">
        <f>$E$6</f>
        <v/>
      </c>
      <c r="J17" s="18">
        <f>F7</f>
        <v/>
      </c>
      <c r="K17" s="18">
        <f>$E$7</f>
        <v/>
      </c>
    </row>
    <row r="18">
      <c r="A18" s="5" t="inlineStr">
        <is>
          <t>Passives (7 to 8)</t>
        </is>
      </c>
      <c r="B18" s="22" t="n">
        <v>119</v>
      </c>
      <c r="E18" s="5" t="inlineStr">
        <is>
          <t>Month 2</t>
        </is>
      </c>
      <c r="F18" s="18">
        <f>G5</f>
        <v/>
      </c>
      <c r="G18" s="18">
        <f>$E$5</f>
        <v/>
      </c>
      <c r="H18" s="18">
        <f>G6</f>
        <v/>
      </c>
      <c r="I18" s="18">
        <f>$E$6</f>
        <v/>
      </c>
      <c r="J18" s="18">
        <f>G7</f>
        <v/>
      </c>
      <c r="K18" s="18">
        <f>$E$7</f>
        <v/>
      </c>
    </row>
    <row r="19">
      <c r="A19" s="5" t="inlineStr">
        <is>
          <t>Detractors (0 to 6)</t>
        </is>
      </c>
      <c r="B19" s="22" t="n">
        <v>112</v>
      </c>
      <c r="E19" s="5" t="inlineStr">
        <is>
          <t>Month 3</t>
        </is>
      </c>
      <c r="F19" s="18">
        <f>H5</f>
        <v/>
      </c>
      <c r="G19" s="18">
        <f>$E$5</f>
        <v/>
      </c>
      <c r="H19" s="18">
        <f>H6</f>
        <v/>
      </c>
      <c r="I19" s="18">
        <f>$E$6</f>
        <v/>
      </c>
      <c r="J19" s="18">
        <f>H7</f>
        <v/>
      </c>
      <c r="K19" s="18">
        <f>$E$7</f>
        <v/>
      </c>
    </row>
    <row r="20">
      <c r="A20" s="5" t="inlineStr">
        <is>
          <t>Check counts</t>
        </is>
      </c>
      <c r="B20" s="23">
        <f>IF(B17+B18+B19=B16,"OK","Check counts")</f>
        <v/>
      </c>
    </row>
    <row r="21">
      <c r="A21" s="5" t="inlineStr">
        <is>
          <t>% promoters</t>
        </is>
      </c>
      <c r="B21" s="27">
        <f>IF(B16=0,"",B17/B16)</f>
        <v/>
      </c>
    </row>
    <row r="22">
      <c r="A22" s="5" t="inlineStr">
        <is>
          <t>% detractors</t>
        </is>
      </c>
      <c r="B22" s="27">
        <f>IF(B16=0,"",B19/B16)</f>
        <v/>
      </c>
    </row>
    <row r="23" ht="33" customHeight="1">
      <c r="A23" s="5" t="inlineStr">
        <is>
          <t>Response rate (headcount from Diagnosis)</t>
        </is>
      </c>
      <c r="B23" s="27">
        <f>IF(Diagnosis!B20=0,"",B16/Diagnosis!B20)</f>
        <v/>
      </c>
    </row>
    <row r="24">
      <c r="A24" s="5" t="inlineStr">
        <is>
          <t>eNPS</t>
        </is>
      </c>
      <c r="B24" s="30">
        <f>IF(B16=0,"",ROUND((B21-B22)*100,0))</f>
        <v/>
      </c>
    </row>
  </sheetData>
  <conditionalFormatting sqref="K5:K11">
    <cfRule type="cellIs" priority="1" operator="equal" dxfId="1">
      <formula>"Met"</formula>
    </cfRule>
    <cfRule type="cellIs" priority="2" operator="equal" dxfId="2">
      <formula>"Not yet"</formula>
    </cfRule>
  </conditionalFormatting>
  <conditionalFormatting sqref="B20">
    <cfRule type="cellIs" priority="3" operator="equal" dxfId="0">
      <formula>"Check counts"</formula>
    </cfRule>
  </conditionalFormatting>
  <dataValidations count="1">
    <dataValidation sqref="C5:C11" showDropDown="0" showInputMessage="0" showErrorMessage="0" allowBlank="1" errorTitle="Invalid entry" error="Choose a value from the list." type="list">
      <formula1>"Higher is better,Lower is better"</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drawing xmlns:r="http://schemas.openxmlformats.org/officeDocument/2006/relationships" r:id="rId1"/>
</worksheet>
</file>

<file path=xl/worksheets/sheet7.xml><?xml version="1.0" encoding="utf-8"?>
<worksheet xmlns="http://schemas.openxmlformats.org/spreadsheetml/2006/main">
  <sheetPr>
    <tabColor rgb="000F4C3A"/>
    <outlinePr summaryBelow="1" summaryRight="1"/>
    <pageSetUpPr fitToPage="1"/>
  </sheetPr>
  <dimension ref="A1:G36"/>
  <sheetViews>
    <sheetView showGridLines="0" workbookViewId="0">
      <pane ySplit="4" topLeftCell="A5" activePane="bottomLeft" state="frozen"/>
      <selection pane="bottomLeft" activeCell="A1" sqref="A1"/>
    </sheetView>
  </sheetViews>
  <sheetFormatPr baseColWidth="8" defaultRowHeight="15"/>
  <cols>
    <col width="26" customWidth="1" min="1" max="1"/>
    <col width="30" customWidth="1" min="2" max="2"/>
    <col width="32" customWidth="1" min="3" max="3"/>
    <col width="34" customWidth="1" min="4" max="4"/>
    <col width="12" customWidth="1" min="5" max="5"/>
    <col width="24" customWidth="1" min="6" max="6"/>
    <col width="36" customWidth="1" min="7" max="7"/>
  </cols>
  <sheetData>
    <row r="1" ht="26" customHeight="1">
      <c r="A1" s="1" t="inlineStr">
        <is>
          <t>90-Day Review</t>
        </is>
      </c>
      <c r="B1" s="2" t="n"/>
      <c r="C1" s="2" t="n"/>
      <c r="D1" s="2" t="n"/>
      <c r="E1" s="2" t="n"/>
      <c r="F1" s="2" t="n"/>
      <c r="G1" s="2" t="n"/>
    </row>
    <row r="2">
      <c r="A2" s="15" t="inlineStr">
        <is>
          <t>Block A pulls live counts from the Action Plan and Engagement Measures sheets. Record results honestly, including what was not met, and set the next priorities.</t>
        </is>
      </c>
    </row>
    <row r="3">
      <c r="A3" s="4" t="inlineStr">
        <is>
          <t>A. Summary</t>
        </is>
      </c>
    </row>
    <row r="4" ht="22" customHeight="1">
      <c r="A4" s="10" t="inlineStr">
        <is>
          <t>Item</t>
        </is>
      </c>
      <c r="B4" s="10" t="inlineStr">
        <is>
          <t>Value</t>
        </is>
      </c>
    </row>
    <row r="5">
      <c r="A5" s="5" t="inlineStr">
        <is>
          <t>Actions done</t>
        </is>
      </c>
      <c r="B5" s="47">
        <f>'Action Plan'!C39</f>
        <v/>
      </c>
      <c r="C5" s="55" t="inlineStr">
        <is>
          <t>Full case: 8 done, 4 on track, 2 delayed of 14 actions (57% complete). With the 8 sample rows the counts here are live.</t>
        </is>
      </c>
    </row>
    <row r="6">
      <c r="A6" s="5" t="inlineStr">
        <is>
          <t>Actions on track</t>
        </is>
      </c>
      <c r="B6" s="47">
        <f>'Action Plan'!C37</f>
        <v/>
      </c>
    </row>
    <row r="7">
      <c r="A7" s="5" t="inlineStr">
        <is>
          <t>Actions delayed</t>
        </is>
      </c>
      <c r="B7" s="47">
        <f>'Action Plan'!C38</f>
        <v/>
      </c>
    </row>
    <row r="8">
      <c r="A8" s="5" t="inlineStr">
        <is>
          <t>Actions not started</t>
        </is>
      </c>
      <c r="B8" s="47">
        <f>'Action Plan'!C36</f>
        <v/>
      </c>
    </row>
    <row r="9">
      <c r="A9" s="5" t="inlineStr">
        <is>
          <t>Total actions</t>
        </is>
      </c>
      <c r="B9" s="47">
        <f>'Action Plan'!C40</f>
        <v/>
      </c>
    </row>
    <row r="10">
      <c r="A10" s="5" t="inlineStr">
        <is>
          <t>Completion % (done / total)</t>
        </is>
      </c>
      <c r="B10" s="56">
        <f>'Action Plan'!C41</f>
        <v/>
      </c>
    </row>
    <row r="11">
      <c r="A11" s="5" t="inlineStr">
        <is>
          <t>Measures met</t>
        </is>
      </c>
      <c r="B11" s="47">
        <f>COUNTIF('Engagement Measures'!K5:K11,"Met")</f>
        <v/>
      </c>
    </row>
    <row r="12">
      <c r="A12" s="5" t="inlineStr">
        <is>
          <t>Total measures</t>
        </is>
      </c>
      <c r="B12" s="47">
        <f>COUNTA('Engagement Measures'!A5:A11)</f>
        <v/>
      </c>
    </row>
    <row r="13">
      <c r="A13" s="5" t="inlineStr">
        <is>
          <t>Budget</t>
        </is>
      </c>
      <c r="B13" s="57">
        <f>Budget</f>
        <v/>
      </c>
    </row>
    <row r="14">
      <c r="A14" s="5" t="inlineStr">
        <is>
          <t>Budget spent to date (input)</t>
        </is>
      </c>
      <c r="B14" s="58" t="n">
        <v>420000</v>
      </c>
    </row>
    <row r="15">
      <c r="A15" s="5" t="inlineStr">
        <is>
          <t>Budget remaining</t>
        </is>
      </c>
      <c r="B15" s="59">
        <f>B13-B14</f>
        <v/>
      </c>
    </row>
    <row r="16"/>
    <row r="17">
      <c r="A17" s="4" t="inlineStr">
        <is>
          <t>B. Review by priority</t>
        </is>
      </c>
    </row>
    <row r="18" ht="32" customHeight="1">
      <c r="A18" s="10" t="inlineStr">
        <is>
          <t>Priority</t>
        </is>
      </c>
      <c r="B18" s="10" t="inlineStr">
        <is>
          <t>Result against target</t>
        </is>
      </c>
      <c r="C18" s="10" t="inlineStr">
        <is>
          <t>What worked</t>
        </is>
      </c>
      <c r="D18" s="10" t="inlineStr">
        <is>
          <t>What did not work and why</t>
        </is>
      </c>
      <c r="E18" s="10" t="inlineStr">
        <is>
          <t>Decision</t>
        </is>
      </c>
      <c r="F18" s="10" t="inlineStr">
        <is>
          <t>Owner</t>
        </is>
      </c>
      <c r="G18" s="10" t="inlineStr">
        <is>
          <t>Next 90-day action</t>
        </is>
      </c>
    </row>
    <row r="19" ht="33" customHeight="1">
      <c r="A19" s="16" t="inlineStr">
        <is>
          <t>Recognition</t>
        </is>
      </c>
      <c r="B19" s="16" t="inlineStr">
        <is>
          <t>52% against 49% target: met</t>
        </is>
      </c>
      <c r="C19" s="16" t="inlineStr">
        <is>
          <t>Peer nomination at each shift; night shift now recognized</t>
        </is>
      </c>
      <c r="D19" s="16" t="inlineStr">
        <is>
          <t>Early rounds favored office staff until rules changed</t>
        </is>
      </c>
      <c r="E19" s="41" t="inlineStr">
        <is>
          <t>Continue</t>
        </is>
      </c>
      <c r="F19" s="16" t="inlineStr">
        <is>
          <t>Wro. Tigist Alemayehu</t>
        </is>
      </c>
      <c r="G19" s="16" t="inlineStr">
        <is>
          <t>Add customer nominations</t>
        </is>
      </c>
    </row>
    <row r="20" ht="33" customHeight="1">
      <c r="A20" s="16" t="inlineStr">
        <is>
          <t>Speaking up</t>
        </is>
      </c>
      <c r="B20" s="16" t="inlineStr">
        <is>
          <t>53% against 52%: met</t>
        </is>
      </c>
      <c r="C20" s="16" t="inlineStr">
        <is>
          <t>"You said, we did" cards on huddle boards</t>
        </is>
      </c>
      <c r="D20" s="16" t="inlineStr">
        <is>
          <t>Hotline little used at Bahir Dar</t>
        </is>
      </c>
      <c r="E20" s="41" t="inlineStr">
        <is>
          <t>Adjust</t>
        </is>
      </c>
      <c r="F20" s="16" t="inlineStr">
        <is>
          <t>Wro. Tigist Alemayehu</t>
        </is>
      </c>
      <c r="G20" s="16" t="inlineStr">
        <is>
          <t>Champion visits and hotline briefings in local languages</t>
        </is>
      </c>
    </row>
    <row r="21" ht="33" customHeight="1">
      <c r="A21" s="16" t="inlineStr">
        <is>
          <t>Trust in managers</t>
        </is>
      </c>
      <c r="B21" s="16" t="inlineStr">
        <is>
          <t>55% against 55%: met</t>
        </is>
      </c>
      <c r="C21" s="16" t="inlineStr">
        <is>
          <t>Supervisor coaching training</t>
        </is>
      </c>
      <c r="D21" s="16" t="inlineStr">
        <is>
          <t>Dire Dawa started late after a poor first approach</t>
        </is>
      </c>
      <c r="E21" s="41" t="inlineStr">
        <is>
          <t>Continue</t>
        </is>
      </c>
      <c r="F21" s="16" t="inlineStr">
        <is>
          <t>Ato Yonas Tadesse</t>
        </is>
      </c>
      <c r="G21" s="16" t="inlineStr">
        <is>
          <t>Coaching circles for supervisors</t>
        </is>
      </c>
    </row>
    <row r="22" ht="33" customHeight="1">
      <c r="A22" s="16" t="inlineStr">
        <is>
          <t>eNPS</t>
        </is>
      </c>
      <c r="B22" s="16" t="inlineStr">
        <is>
          <t>-4 against 0: not yet</t>
        </is>
      </c>
      <c r="C22" s="16" t="inlineStr">
        <is>
          <t>Overall improvement of 11 points</t>
        </is>
      </c>
      <c r="D22" s="16" t="inlineStr">
        <is>
          <t>Detractors still above promoters, mainly drivers</t>
        </is>
      </c>
      <c r="E22" s="41" t="inlineStr">
        <is>
          <t>Adjust</t>
        </is>
      </c>
      <c r="F22" s="16" t="inlineStr">
        <is>
          <t>Ato Dawit Mekonnen</t>
        </is>
      </c>
      <c r="G22" s="16" t="inlineStr">
        <is>
          <t>Learning and growth as new priority; driver pay review scoped</t>
        </is>
      </c>
    </row>
    <row r="23">
      <c r="A23" s="16" t="n"/>
      <c r="B23" s="16" t="n"/>
      <c r="C23" s="16" t="n"/>
      <c r="D23" s="16" t="n"/>
      <c r="E23" s="41" t="n"/>
      <c r="F23" s="16" t="n"/>
      <c r="G23" s="16" t="n"/>
    </row>
    <row r="24">
      <c r="A24" s="16" t="n"/>
      <c r="B24" s="16" t="n"/>
      <c r="C24" s="16" t="n"/>
      <c r="D24" s="16" t="n"/>
      <c r="E24" s="41" t="n"/>
      <c r="F24" s="16" t="n"/>
      <c r="G24" s="16" t="n"/>
    </row>
    <row r="25">
      <c r="A25" s="16" t="n"/>
      <c r="B25" s="16" t="n"/>
      <c r="C25" s="16" t="n"/>
      <c r="D25" s="16" t="n"/>
      <c r="E25" s="41" t="n"/>
      <c r="F25" s="16" t="n"/>
      <c r="G25" s="16" t="n"/>
    </row>
    <row r="26">
      <c r="A26" s="16" t="n"/>
      <c r="B26" s="16" t="n"/>
      <c r="C26" s="16" t="n"/>
      <c r="D26" s="16" t="n"/>
      <c r="E26" s="41" t="n"/>
      <c r="F26" s="16" t="n"/>
      <c r="G26" s="16" t="n"/>
    </row>
    <row r="27"/>
    <row r="28">
      <c r="A28" s="4" t="inlineStr">
        <is>
          <t>C. Next 90-day priorities</t>
        </is>
      </c>
    </row>
    <row r="29">
      <c r="A29" s="5" t="inlineStr">
        <is>
          <t>Priority 1</t>
        </is>
      </c>
      <c r="B29" s="16" t="inlineStr">
        <is>
          <t>Recognition: keep Star of the Week and add customer nominations</t>
        </is>
      </c>
      <c r="C29" s="60" t="n"/>
      <c r="D29" s="60" t="n"/>
      <c r="E29" s="60" t="n"/>
      <c r="F29" s="60" t="n"/>
      <c r="G29" s="60" t="n"/>
    </row>
    <row r="30">
      <c r="A30" s="5" t="inlineStr">
        <is>
          <t>Priority 2</t>
        </is>
      </c>
      <c r="B30" s="16" t="inlineStr">
        <is>
          <t>Trust in managers: coaching circles for supervisors; finish the delayed actions</t>
        </is>
      </c>
      <c r="C30" s="60" t="n"/>
      <c r="D30" s="60" t="n"/>
      <c r="E30" s="60" t="n"/>
      <c r="F30" s="60" t="n"/>
      <c r="G30" s="60" t="n"/>
    </row>
    <row r="31">
      <c r="A31" s="5" t="inlineStr">
        <is>
          <t>Priority 3</t>
        </is>
      </c>
      <c r="B31" s="16" t="inlineStr">
        <is>
          <t>Learning and growth: new priority, with the driver pay review scoped</t>
        </is>
      </c>
      <c r="C31" s="60" t="n"/>
      <c r="D31" s="60" t="n"/>
      <c r="E31" s="60" t="n"/>
      <c r="F31" s="60" t="n"/>
      <c r="G31" s="60" t="n"/>
    </row>
    <row r="32"/>
    <row r="33">
      <c r="A33" s="4" t="inlineStr">
        <is>
          <t>Sign-off</t>
        </is>
      </c>
    </row>
    <row r="34">
      <c r="A34" s="5" t="inlineStr">
        <is>
          <t>Prepared by</t>
        </is>
      </c>
      <c r="B34" s="6" t="inlineStr">
        <is>
          <t>Ato Dawit Mekonnen, culture champion</t>
        </is>
      </c>
      <c r="C34" s="60" t="n"/>
    </row>
    <row r="35" ht="33" customHeight="1">
      <c r="A35" s="5" t="inlineStr">
        <is>
          <t>Reviewed by (manager or sponsor)</t>
        </is>
      </c>
      <c r="B35" s="6" t="inlineStr">
        <is>
          <t>Wro. Tigist Alemayehu, HR and culture lead</t>
        </is>
      </c>
      <c r="C35" s="60" t="n"/>
    </row>
    <row r="36">
      <c r="A36" s="5" t="inlineStr">
        <is>
          <t>Date</t>
        </is>
      </c>
      <c r="B36" s="7">
        <f>StartDate+90</f>
        <v/>
      </c>
      <c r="C36" s="60" t="n"/>
    </row>
  </sheetData>
  <mergeCells count="7">
    <mergeCell ref="B31:G31"/>
    <mergeCell ref="B34:C34"/>
    <mergeCell ref="B36:C36"/>
    <mergeCell ref="B30:G30"/>
    <mergeCell ref="B35:C35"/>
    <mergeCell ref="B29:G29"/>
    <mergeCell ref="C5:E7"/>
  </mergeCells>
  <conditionalFormatting sqref="B15">
    <cfRule type="cellIs" priority="1" operator="lessThan" dxfId="0">
      <formula>0</formula>
    </cfRule>
  </conditionalFormatting>
  <dataValidations count="1">
    <dataValidation sqref="E19:E26" showDropDown="0" showInputMessage="0" showErrorMessage="0" allowBlank="1" errorTitle="Invalid entry" error="Choose a value from the list." type="list">
      <formula1>"Continue,Adjust,Stop"</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2026-10-22T14:43:51Z</dcterms:created>
  <dcterms:modified xmlns:dcterms="http://purl.org/dc/terms/" xmlns:xsi="http://www.w3.org/2001/XMLSchema-instance" xsi:type="dcterms:W3CDTF">2026-10-22T14:43:51Z</dcterms:modified>
</cp:coreProperties>
</file>