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omments/comment1.xml" ContentType="application/vnd.openxmlformats-officedocument.spreadsheetml.comments+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Settings" sheetId="2" state="visible" r:id="rId2"/>
    <sheet xmlns:r="http://schemas.openxmlformats.org/officeDocument/2006/relationships" name="Grading" sheetId="3" state="visible" r:id="rId3"/>
    <sheet xmlns:r="http://schemas.openxmlformats.org/officeDocument/2006/relationships" name="Exposure" sheetId="4" state="visible" r:id="rId4"/>
    <sheet xmlns:r="http://schemas.openxmlformats.org/officeDocument/2006/relationships" name="Early warning" sheetId="5" state="visible" r:id="rId5"/>
    <sheet xmlns:r="http://schemas.openxmlformats.org/officeDocument/2006/relationships" name="Workout" sheetId="6" state="visible" r:id="rId6"/>
    <sheet xmlns:r="http://schemas.openxmlformats.org/officeDocument/2006/relationships" name="Write-off" sheetId="7" state="visible" r:id="rId7"/>
    <sheet xmlns:r="http://schemas.openxmlformats.org/officeDocument/2006/relationships" name="Provisioning" sheetId="8" state="visible" r:id="rId8"/>
  </sheets>
  <definedNames>
    <definedName name="Tot_Cap">Settings!$B$3</definedName>
    <definedName name="LE_Line">Settings!$B$4</definedName>
    <definedName name="Review_Line">Settings!$B$5</definedName>
    <definedName name="Infl_Line">Settings!$B$6</definedName>
    <definedName name="RP_Board">Settings!$B$7</definedName>
    <definedName name="DFL_District">Settings!$B$8</definedName>
    <definedName name="DFL_HO">Settings!$B$9</definedName>
    <definedName name="DFL_Senior">Settings!$B$10</definedName>
    <definedName name="Sector_Limit">Settings!$B$11</definedName>
    <definedName name="SICR_Days">Settings!$B$12</definedName>
    <definedName name="Default_Days">Settings!$B$13</definedName>
    <definedName name="EW_Turnover">Settings!$B$14</definedName>
    <definedName name="EW_Stock">Settings!$B$15</definedName>
    <definedName name="Band_Min">Settings!$D$3:$D$8</definedName>
    <definedName name="Band_Grade">Settings!$E$3:$E$8</definedName>
    <definedName name="Stage_Names">Settings!$G$3:$G$5</definedName>
    <definedName name="Stage_PD">Settings!$H$3:$H$5</definedName>
    <definedName name="Stage_LGD">Settings!$I$3:$I$5</definedName>
    <definedName name="CCF_Guar">Settings!$H$8</definedName>
    <definedName name="CCF_LC">Settings!$H$9</definedName>
    <definedName name="PD_OffBal">Settings!$H$10</definedName>
    <definedName name="LGD_OffBal">Settings!$H$11</definedName>
    <definedName name="_xlnm.Print_Area" localSheetId="0">'Instructions'!$A$1:$C$33</definedName>
    <definedName name="_xlnm.Print_Area" localSheetId="1">'Settings'!$A$1:$J$17</definedName>
    <definedName name="_xlnm.Print_Titles" localSheetId="2">'Grading'!$1:$1</definedName>
    <definedName name="_xlnm.Print_Area" localSheetId="2">'Grading'!$A$1:$E$14</definedName>
    <definedName name="_xlnm.Print_Titles" localSheetId="3">'Exposure'!$1:$1</definedName>
    <definedName name="_xlnm.Print_Area" localSheetId="3">'Exposure'!$A$1:$G$28</definedName>
    <definedName name="_xlnm.Print_Titles" localSheetId="4">'Early warning'!$1:$1</definedName>
    <definedName name="_xlnm.Print_Area" localSheetId="4">'Early warning'!$A$1:$I$22</definedName>
    <definedName name="_xlnm.Print_Titles" localSheetId="5">'Workout'!$1:$1</definedName>
    <definedName name="_xlnm.Print_Area" localSheetId="5">'Workout'!$A$1:$G$43</definedName>
    <definedName name="_xlnm.Print_Titles" localSheetId="6">'Write-off'!$1:$1</definedName>
    <definedName name="_xlnm.Print_Area" localSheetId="6">'Write-off'!$A$1:$L$23</definedName>
    <definedName name="_xlnm.Print_Area" localSheetId="7">'Provisioning'!$A$1:$G$45</definedName>
  </definedNames>
  <calcPr calcId="124519" fullCalcOnLoad="1"/>
</workbook>
</file>

<file path=xl/styles.xml><?xml version="1.0" encoding="utf-8"?>
<styleSheet xmlns="http://schemas.openxmlformats.org/spreadsheetml/2006/main">
  <numFmts count="5">
    <numFmt numFmtId="164" formatCode="#,##0;(#,##0);0"/>
    <numFmt numFmtId="165" formatCode="0.0%"/>
    <numFmt numFmtId="166" formatCode="#,##0.0;(#,##0.0);0.0"/>
    <numFmt numFmtId="167" formatCode="&quot;Month &quot;0"/>
    <numFmt numFmtId="168" formatCode="#,##0.000"/>
  </numFmts>
  <fonts count="11">
    <font>
      <name val="Calibri"/>
      <family val="2"/>
      <color theme="1"/>
      <sz val="11"/>
      <scheme val="minor"/>
    </font>
    <font>
      <name val="Calibri"/>
      <b val="1"/>
      <color rgb="000F4C3A"/>
      <sz val="16"/>
    </font>
    <font>
      <name val="Calibri"/>
      <sz val="11"/>
    </font>
    <font>
      <name val="Calibri"/>
      <b val="1"/>
      <color rgb="000F4C3A"/>
      <sz val="11"/>
    </font>
    <font>
      <name val="Calibri"/>
      <b val="1"/>
      <color rgb="000F4C3A"/>
      <sz val="12"/>
    </font>
    <font>
      <name val="Calibri"/>
      <b val="1"/>
      <sz val="11"/>
    </font>
    <font>
      <name val="Calibri"/>
      <b val="1"/>
      <color rgb="00FFFFFF"/>
      <sz val="11"/>
    </font>
    <font>
      <name val="Calibri"/>
      <i val="1"/>
      <color rgb="000F4C3A"/>
      <sz val="10"/>
    </font>
    <font>
      <name val="Calibri"/>
      <i val="1"/>
      <color rgb="00555555"/>
      <sz val="10"/>
    </font>
    <font>
      <name val="Calibri"/>
      <color rgb="001F1F1F"/>
      <sz val="11"/>
    </font>
    <font>
      <name val="Calibri"/>
      <i val="1"/>
      <color rgb="00555555"/>
      <sz val="11"/>
    </font>
  </fonts>
  <fills count="4">
    <fill>
      <patternFill/>
    </fill>
    <fill>
      <patternFill patternType="gray125"/>
    </fill>
    <fill>
      <patternFill patternType="solid">
        <fgColor rgb="00FFF2CC"/>
      </patternFill>
    </fill>
    <fill>
      <patternFill patternType="solid">
        <fgColor rgb="000F4C3A"/>
      </patternFill>
    </fill>
  </fills>
  <borders count="9">
    <border>
      <left/>
      <right/>
      <top/>
      <bottom/>
      <diagonal/>
    </border>
    <border>
      <bottom style="medium">
        <color rgb="00D4A72C"/>
      </bottom>
    </border>
    <border>
      <left style="thin">
        <color rgb="00BFBFBF"/>
      </left>
      <right style="thin">
        <color rgb="00BFBFBF"/>
      </right>
      <top style="thin">
        <color rgb="00BFBFBF"/>
      </top>
      <bottom style="thin">
        <color rgb="00BFBFBF"/>
      </bottom>
    </border>
    <border>
      <top style="medium">
        <color rgb="00D4A72C"/>
      </top>
    </border>
    <border>
      <left style="thin">
        <color rgb="00BFBFBF"/>
      </left>
      <right style="thin">
        <color rgb="00BFBFBF"/>
      </right>
      <top style="medium">
        <color rgb="00D4A72C"/>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51">
    <xf numFmtId="0" fontId="0" fillId="0" borderId="0" pivotButton="0" quotePrefix="0" xfId="0"/>
    <xf numFmtId="0" fontId="1" fillId="0" borderId="1" applyAlignment="1" pivotButton="0" quotePrefix="0" xfId="0">
      <alignment vertical="center"/>
    </xf>
    <xf numFmtId="0" fontId="0" fillId="0" borderId="1" pivotButton="0" quotePrefix="0" xfId="0"/>
    <xf numFmtId="0" fontId="3" fillId="0" borderId="0" applyAlignment="1" pivotButton="0" quotePrefix="0" xfId="0">
      <alignment vertical="top" wrapText="1"/>
    </xf>
    <xf numFmtId="0" fontId="2" fillId="0" borderId="0" applyAlignment="1" pivotButton="0" quotePrefix="0" xfId="0">
      <alignment vertical="top" wrapText="1"/>
    </xf>
    <xf numFmtId="0" fontId="4" fillId="0" borderId="0" pivotButton="0" quotePrefix="0" xfId="0"/>
    <xf numFmtId="0" fontId="5" fillId="0" borderId="2" applyAlignment="1" pivotButton="0" quotePrefix="0" xfId="0">
      <alignment vertical="top" wrapText="1"/>
    </xf>
    <xf numFmtId="0" fontId="2" fillId="2" borderId="2" applyAlignment="1" applyProtection="1" pivotButton="0" quotePrefix="0" xfId="0">
      <alignment horizontal="left" vertical="top" wrapText="1"/>
      <protection locked="0" hidden="0"/>
    </xf>
    <xf numFmtId="0" fontId="6" fillId="3" borderId="2" applyAlignment="1" pivotButton="0" quotePrefix="0" xfId="0">
      <alignment horizontal="center" vertical="center" wrapText="1"/>
    </xf>
    <xf numFmtId="0" fontId="0" fillId="0" borderId="2" pivotButton="0" quotePrefix="0" xfId="0"/>
    <xf numFmtId="0" fontId="2" fillId="0" borderId="2" applyAlignment="1" pivotButton="0" quotePrefix="0" xfId="0">
      <alignment vertical="top" wrapText="1"/>
    </xf>
    <xf numFmtId="0" fontId="7" fillId="0" borderId="3" applyAlignment="1" pivotButton="0" quotePrefix="0" xfId="0">
      <alignment vertical="center" wrapText="1"/>
    </xf>
    <xf numFmtId="0" fontId="0" fillId="0" borderId="3" pivotButton="0" quotePrefix="0" xfId="0"/>
    <xf numFmtId="0" fontId="7" fillId="0" borderId="3" applyAlignment="1" pivotButton="0" quotePrefix="0" xfId="0">
      <alignment horizontal="center" vertical="center"/>
    </xf>
    <xf numFmtId="164" fontId="2" fillId="2" borderId="2" applyAlignment="1" applyProtection="1" pivotButton="0" quotePrefix="0" xfId="0">
      <alignment horizontal="center" vertical="top" wrapText="1"/>
      <protection locked="0" hidden="0"/>
    </xf>
    <xf numFmtId="0" fontId="8" fillId="0" borderId="2" applyAlignment="1" pivotButton="0" quotePrefix="0" xfId="0">
      <alignment vertical="top" wrapText="1"/>
    </xf>
    <xf numFmtId="1" fontId="2" fillId="2" borderId="2" applyAlignment="1" applyProtection="1" pivotButton="0" quotePrefix="0" xfId="0">
      <alignment horizontal="center" vertical="top" wrapText="1"/>
      <protection locked="0" hidden="0"/>
    </xf>
    <xf numFmtId="165" fontId="2" fillId="2" borderId="2" applyAlignment="1" applyProtection="1" pivotButton="0" quotePrefix="0" xfId="0">
      <alignment horizontal="center" vertical="top" wrapText="1"/>
      <protection locked="0" hidden="0"/>
    </xf>
    <xf numFmtId="9" fontId="2" fillId="2" borderId="2" applyAlignment="1" applyProtection="1" pivotButton="0" quotePrefix="0" xfId="0">
      <alignment horizontal="center" vertical="top" wrapText="1"/>
      <protection locked="0" hidden="0"/>
    </xf>
    <xf numFmtId="166" fontId="2" fillId="2" borderId="2" applyAlignment="1" applyProtection="1" pivotButton="0" quotePrefix="0" xfId="0">
      <alignment horizontal="center" vertical="top" wrapText="1"/>
      <protection locked="0" hidden="0"/>
    </xf>
    <xf numFmtId="0" fontId="8" fillId="0" borderId="0" applyAlignment="1" pivotButton="0" quotePrefix="0" xfId="0">
      <alignment vertical="top" wrapText="1"/>
    </xf>
    <xf numFmtId="0" fontId="2" fillId="2" borderId="2" applyAlignment="1" applyProtection="1" pivotButton="0" quotePrefix="0" xfId="0">
      <alignment vertical="top" wrapText="1"/>
      <protection locked="0" hidden="0"/>
    </xf>
    <xf numFmtId="0" fontId="5" fillId="0" borderId="4" applyAlignment="1" pivotButton="0" quotePrefix="0" xfId="0">
      <alignment vertical="top" wrapText="1"/>
    </xf>
    <xf numFmtId="1" fontId="5" fillId="0" borderId="4" applyAlignment="1" pivotButton="0" quotePrefix="0" xfId="0">
      <alignment horizontal="center" vertical="top" wrapText="1"/>
    </xf>
    <xf numFmtId="1" fontId="5" fillId="0" borderId="2" applyAlignment="1" pivotButton="0" quotePrefix="0" xfId="0">
      <alignment horizontal="center" vertical="top" wrapText="1"/>
    </xf>
    <xf numFmtId="0" fontId="9" fillId="0" borderId="2" applyAlignment="1" pivotButton="0" quotePrefix="0" xfId="0">
      <alignment vertical="top" wrapText="1"/>
    </xf>
    <xf numFmtId="166" fontId="2" fillId="2" borderId="2" applyAlignment="1" applyProtection="1" pivotButton="0" quotePrefix="0" xfId="0">
      <alignment horizontal="right" vertical="top" wrapText="1"/>
      <protection locked="0" hidden="0"/>
    </xf>
    <xf numFmtId="166" fontId="9" fillId="0" borderId="2" applyAlignment="1" pivotButton="0" quotePrefix="0" xfId="0">
      <alignment horizontal="right" vertical="top" wrapText="1"/>
    </xf>
    <xf numFmtId="166" fontId="5" fillId="0" borderId="4" applyAlignment="1" pivotButton="0" quotePrefix="0" xfId="0">
      <alignment horizontal="right" vertical="top" wrapText="1"/>
    </xf>
    <xf numFmtId="165" fontId="9" fillId="0" borderId="2" applyAlignment="1" pivotButton="0" quotePrefix="0" xfId="0">
      <alignment horizontal="center" vertical="top" wrapText="1"/>
    </xf>
    <xf numFmtId="0" fontId="0" fillId="0" borderId="7" pivotButton="0" quotePrefix="0" xfId="0"/>
    <xf numFmtId="0" fontId="0" fillId="0" borderId="8" pivotButton="0" quotePrefix="0" xfId="0"/>
    <xf numFmtId="0" fontId="0" fillId="0" borderId="7" applyProtection="1" pivotButton="0" quotePrefix="0" xfId="0">
      <protection locked="0" hidden="0"/>
    </xf>
    <xf numFmtId="0" fontId="0" fillId="0" borderId="8" applyProtection="1" pivotButton="0" quotePrefix="0" xfId="0">
      <protection locked="0" hidden="0"/>
    </xf>
    <xf numFmtId="165" fontId="5" fillId="0" borderId="2" applyAlignment="1" pivotButton="0" quotePrefix="0" xfId="0">
      <alignment horizontal="center" vertical="top" wrapText="1"/>
    </xf>
    <xf numFmtId="9" fontId="9" fillId="0" borderId="2" applyAlignment="1" pivotButton="0" quotePrefix="0" xfId="0">
      <alignment horizontal="center" vertical="top" wrapText="1"/>
    </xf>
    <xf numFmtId="0" fontId="2" fillId="2" borderId="2" applyAlignment="1" applyProtection="1" pivotButton="0" quotePrefix="0" xfId="0">
      <alignment horizontal="center" vertical="top" wrapText="1"/>
      <protection locked="0" hidden="0"/>
    </xf>
    <xf numFmtId="1" fontId="9" fillId="0" borderId="2" applyAlignment="1" pivotButton="0" quotePrefix="0" xfId="0">
      <alignment horizontal="center" vertical="top" wrapText="1"/>
    </xf>
    <xf numFmtId="0" fontId="5" fillId="0" borderId="2" applyAlignment="1" pivotButton="0" quotePrefix="0" xfId="0">
      <alignment horizontal="center" vertical="top" wrapText="1"/>
    </xf>
    <xf numFmtId="164" fontId="2" fillId="2" borderId="2" applyAlignment="1" applyProtection="1" pivotButton="0" quotePrefix="0" xfId="0">
      <alignment horizontal="right" vertical="top" wrapText="1"/>
      <protection locked="0" hidden="0"/>
    </xf>
    <xf numFmtId="167" fontId="9" fillId="0" borderId="2" applyAlignment="1" pivotButton="0" quotePrefix="0" xfId="0">
      <alignment horizontal="center" vertical="top" wrapText="1"/>
    </xf>
    <xf numFmtId="164" fontId="9" fillId="0" borderId="2" applyAlignment="1" pivotButton="0" quotePrefix="0" xfId="0">
      <alignment horizontal="right" vertical="top" wrapText="1"/>
    </xf>
    <xf numFmtId="164" fontId="5" fillId="0" borderId="2" applyAlignment="1" pivotButton="0" quotePrefix="0" xfId="0">
      <alignment horizontal="right" vertical="top" wrapText="1"/>
    </xf>
    <xf numFmtId="0" fontId="5" fillId="0" borderId="4" pivotButton="0" quotePrefix="0" xfId="0"/>
    <xf numFmtId="164" fontId="5" fillId="0" borderId="4" applyAlignment="1" pivotButton="0" quotePrefix="0" xfId="0">
      <alignment horizontal="right" vertical="top" wrapText="1"/>
    </xf>
    <xf numFmtId="0" fontId="5" fillId="0" borderId="4" applyAlignment="1" pivotButton="0" quotePrefix="0" xfId="0">
      <alignment horizontal="center" vertical="top" wrapText="1"/>
    </xf>
    <xf numFmtId="0" fontId="10" fillId="0" borderId="0" applyAlignment="1" pivotButton="0" quotePrefix="0" xfId="0">
      <alignment vertical="top" wrapText="1"/>
    </xf>
    <xf numFmtId="168" fontId="9" fillId="0" borderId="2" applyAlignment="1" pivotButton="0" quotePrefix="0" xfId="0">
      <alignment horizontal="right" vertical="top" wrapText="1"/>
    </xf>
    <xf numFmtId="168" fontId="5" fillId="0" borderId="4" applyAlignment="1" pivotButton="0" quotePrefix="0" xfId="0">
      <alignment horizontal="right" vertical="top" wrapText="1"/>
    </xf>
    <xf numFmtId="0" fontId="9" fillId="0" borderId="2" applyAlignment="1" pivotButton="0" quotePrefix="0" xfId="0">
      <alignment horizontal="center" vertical="top" wrapText="1"/>
    </xf>
    <xf numFmtId="9" fontId="5" fillId="0" borderId="4" applyAlignment="1" pivotButton="0" quotePrefix="0" xfId="0">
      <alignment horizontal="center" vertical="top" wrapText="1"/>
    </xf>
  </cellXfs>
  <cellStyles count="1">
    <cellStyle name="Normal" xfId="0" builtinId="0" hidden="0"/>
  </cellStyles>
  <dxfs count="3">
    <dxf>
      <font>
        <b val="1"/>
        <color rgb="009C0006"/>
      </font>
      <fill>
        <patternFill patternType="solid">
          <fgColor rgb="00FFC7CE"/>
          <bgColor rgb="00FFC7CE"/>
        </patternFill>
      </fill>
    </dxf>
    <dxf>
      <fill>
        <patternFill patternType="solid">
          <fgColor rgb="00FFEB9C"/>
          <bgColor rgb="00FFEB9C"/>
        </patternFill>
      </fill>
    </dxf>
    <dxf>
      <fill>
        <patternFill patternType="solid">
          <fgColor rgb="00C6EFCE"/>
          <bgColor rgb="00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Investopia Academy</author>
  </authors>
  <commentList>
    <comment ref="B12" authorId="0" shapeId="0">
      <text>
        <t>A sale price cannot be increased for extra time.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0F4C3A"/>
    <outlinePr summaryBelow="1" summaryRight="1"/>
    <pageSetUpPr fitToPage="1"/>
  </sheetPr>
  <dimension ref="A1:C33"/>
  <sheetViews>
    <sheetView showGridLines="0" workbookViewId="0">
      <selection activeCell="A1" sqref="A1"/>
    </sheetView>
  </sheetViews>
  <sheetFormatPr baseColWidth="8" defaultRowHeight="15"/>
  <cols>
    <col width="4" customWidth="1" min="1" max="1"/>
    <col width="34" customWidth="1" min="2" max="2"/>
    <col width="92" customWidth="1" min="3" max="3"/>
  </cols>
  <sheetData>
    <row r="1" ht="26" customHeight="1">
      <c r="A1" s="1" t="inlineStr">
        <is>
          <t>IFB portfolio and workout toolkit: Yirgalem Coffee Export PLC (sample)</t>
        </is>
      </c>
      <c r="B1" s="2" t="n"/>
      <c r="C1" s="2" t="n"/>
    </row>
    <row r="2" ht="33" customHeight="1">
      <c r="A2" s="3" t="inlineStr">
        <is>
          <t>Course: Interest Free Banking Financing: Advanced (Level 3, ifb-l3, Executive Certificate). Used for the capstone project "Defend the Yirgalem case before a mock financing committee".</t>
        </is>
      </c>
    </row>
    <row r="3" ht="48" customHeight="1">
      <c r="A3" s="4" t="inlineStr">
        <is>
          <t>Purpose: the group's working file for the capstone: customer risk grading, a large and related-party exposure checker against total capital, an early warning tracker, a workout and rescheduling plan with no added profit for extension, a write-off evidence checklist and a portfolio classification and provisioning summary.</t>
        </is>
      </c>
    </row>
    <row r="4">
      <c r="A4" s="4" t="inlineStr">
        <is>
          <t>This workbook is filled in for the course's running case. Replace the yellow cells with your own case; unshaded cells calculate automatically.</t>
        </is>
      </c>
    </row>
    <row r="5" ht="33" customHeight="1">
      <c r="A5" s="4" t="inlineStr">
        <is>
          <t>Sample data is fictional: Bank A (Hawassa district), Yirgalem Coffee Export PLC, Yirgalem Logistics PLC, Hamid Abdella, Kedir Mohammed, Hiwot Alemu, Ahmed Yusuf and every other name are invented for teaching.</t>
        </is>
      </c>
    </row>
    <row r="6">
      <c r="A6" s="4" t="inlineStr">
        <is>
          <t>Your own bank's procedure, NBE directives and SAC rulings always come first.</t>
        </is>
      </c>
    </row>
    <row r="7" ht="33" customHeight="1">
      <c r="A7" s="4" t="inlineStr">
        <is>
          <t>Cell colors: light yellow cells are inputs you replace with your own data. Unshaded cells hold formulas that calculate automatically; do not type over them. Drop-down lists control the fixed choices.</t>
        </is>
      </c>
    </row>
    <row r="8" ht="33" customHeight="1">
      <c r="A8" s="4" t="inlineStr">
        <is>
          <t>Every rate, price, benchmark and limit in this workbook is an illustrative teaching figure. Replace them with your bank's board-approved pricing and IFB policy and its Sharia'h Advisory Committee rulings, which always take precedence. All sample people, companies and figures are fictional.</t>
        </is>
      </c>
    </row>
    <row r="9"/>
    <row r="10"/>
    <row r="11"/>
    <row r="12">
      <c r="A12" s="5" t="inlineStr">
        <is>
          <t>Case details</t>
        </is>
      </c>
    </row>
    <row r="13">
      <c r="B13" s="6" t="inlineStr">
        <is>
          <t>Customer</t>
        </is>
      </c>
      <c r="C13" s="7" t="inlineStr">
        <is>
          <t>Yirgalem Coffee Export PLC</t>
        </is>
      </c>
    </row>
    <row r="14">
      <c r="B14" s="6" t="inlineStr">
        <is>
          <t>Request</t>
        </is>
      </c>
      <c r="C14" s="7" t="inlineStr">
        <is>
          <t>Murabaha pre-shipment financing, Birr 25,000,000, 12% a year, 6 months</t>
        </is>
      </c>
    </row>
    <row r="15">
      <c r="B15" s="6" t="inlineStr">
        <is>
          <t>District</t>
        </is>
      </c>
      <c r="C15" s="7" t="inlineStr">
        <is>
          <t>Bank A, Hawassa district</t>
        </is>
      </c>
    </row>
    <row r="16">
      <c r="B16" s="6" t="inlineStr">
        <is>
          <t>Prepared by</t>
        </is>
      </c>
      <c r="C16" s="7" t="inlineStr">
        <is>
          <t>(group name)</t>
        </is>
      </c>
    </row>
    <row r="17">
      <c r="B17" s="6" t="inlineStr">
        <is>
          <t>Committee date</t>
        </is>
      </c>
      <c r="C17" s="7" t="inlineStr">
        <is>
          <t>(date)</t>
        </is>
      </c>
    </row>
    <row r="18"/>
    <row r="19">
      <c r="A19" s="5" t="inlineStr">
        <is>
          <t>How to use each sheet</t>
        </is>
      </c>
    </row>
    <row r="20" ht="20" customHeight="1">
      <c r="A20" s="8" t="inlineStr"/>
      <c r="B20" s="8" t="inlineStr">
        <is>
          <t>Sheet</t>
        </is>
      </c>
      <c r="C20" s="8" t="inlineStr">
        <is>
          <t>How to use it</t>
        </is>
      </c>
    </row>
    <row r="21" ht="33" customHeight="1">
      <c r="A21" s="9" t="n"/>
      <c r="B21" s="6" t="inlineStr">
        <is>
          <t>Settings</t>
        </is>
      </c>
      <c r="C21" s="10" t="inlineStr">
        <is>
          <t>Bank A's total capital, exposure lines, teaching DFLs, grade bands, sector limit, early warning lines and ECL parameters (PD, LGD, CCF) used by every formula.</t>
        </is>
      </c>
    </row>
    <row r="22" ht="33" customHeight="1">
      <c r="A22" s="9" t="n"/>
      <c r="B22" s="6" t="inlineStr">
        <is>
          <t>Grading</t>
        </is>
      </c>
      <c r="C22" s="10" t="inlineStr">
        <is>
          <t>Score each parameter at approval and after a material event; the grade follows the bands on the Settings sheet.</t>
        </is>
      </c>
    </row>
    <row r="23" ht="33" customHeight="1">
      <c r="A23" s="9" t="n"/>
      <c r="B23" s="6" t="inlineStr">
        <is>
          <t>Exposure</t>
        </is>
      </c>
      <c r="C23" s="10" t="inlineStr">
        <is>
          <t>List every member of the group with drawn and off-balance sheet amounts; the sheet tests the large exposure line, the 5% review line, the related-party route and the approval level.</t>
        </is>
      </c>
    </row>
    <row r="24" ht="33" customHeight="1">
      <c r="A24" s="9" t="n"/>
      <c r="B24" s="6" t="inlineStr">
        <is>
          <t>Early warning</t>
        </is>
      </c>
      <c r="C24" s="10" t="inlineStr">
        <is>
          <t>Enter six months of account history and signals; it computes the turnover trend and flags patterns. Write the findings and dated actions.</t>
        </is>
      </c>
    </row>
    <row r="25" ht="33" customHeight="1">
      <c r="A25" s="9" t="n"/>
      <c r="B25" s="6" t="inlineStr">
        <is>
          <t>Workout</t>
        </is>
      </c>
      <c r="C25" s="10" t="inlineStr">
        <is>
          <t>Reschedules a sale debt without any increase for time. The sale price never changes; only dates and installments do. Damage charges, if any, go to charity.</t>
        </is>
      </c>
    </row>
    <row r="26" ht="33" customHeight="1">
      <c r="A26" s="9" t="n"/>
      <c r="B26" s="6" t="inlineStr">
        <is>
          <t>Write-off</t>
        </is>
      </c>
      <c r="C26" s="10" t="inlineStr">
        <is>
          <t>Mark the evidence for each file; a file without at least one evidence item, or with recoverable collateral worth more than the debt, is not ready.</t>
        </is>
      </c>
    </row>
    <row r="27" ht="33" customHeight="1">
      <c r="A27" s="9" t="n"/>
      <c r="B27" s="6" t="inlineStr">
        <is>
          <t>Provisioning</t>
        </is>
      </c>
      <c r="C27" s="10" t="inlineStr">
        <is>
          <t>Classification, stage and ECL = PD x LGD x EAD on and off the balance sheet, Yirgalem's line before and after the delay, non-accrual profit, sector concentration and actions.</t>
        </is>
      </c>
    </row>
    <row r="28"/>
    <row r="29">
      <c r="A29" s="5" t="inlineStr">
        <is>
          <t>Clearing the sample data</t>
        </is>
      </c>
    </row>
    <row r="30" ht="33" customHeight="1">
      <c r="A30" s="4" t="inlineStr">
        <is>
          <t>Select the light yellow cells on each sheet and press Delete, or type over them. Formulas show zero or blank until you enter new data. Do not delete the unshaded formula cells, the rates sheet or the headers.</t>
        </is>
      </c>
    </row>
    <row r="31"/>
    <row r="32" ht="33" customHeight="1">
      <c r="A32" s="11" t="inlineStr">
        <is>
          <t>Figures follow the course (October 2026). Teaching figures (DFLs, grid weights, PD, LGD, CCF, sector limit) must be replaced with your bank's own. NBE directives, the bank's IFB procedure and its Sharia'h Advisory Committee rulings take precedence.</t>
        </is>
      </c>
      <c r="B32" s="12" t="n"/>
      <c r="C32" s="12" t="n"/>
    </row>
    <row r="33" ht="22" customHeight="1">
      <c r="A33" s="13" t="inlineStr">
        <is>
          <t>Investopia Academy · A platform by Erudite Africa Investments PLC · investopia.et</t>
        </is>
      </c>
      <c r="B33" s="12" t="n"/>
      <c r="C33" s="12" t="n"/>
    </row>
  </sheetData>
  <mergeCells count="10">
    <mergeCell ref="A33:C33"/>
    <mergeCell ref="A5:C5"/>
    <mergeCell ref="A32:C32"/>
    <mergeCell ref="A8:C8"/>
    <mergeCell ref="A6:C6"/>
    <mergeCell ref="A3:C3"/>
    <mergeCell ref="A7:C7"/>
    <mergeCell ref="A30:C30"/>
    <mergeCell ref="A4:C4"/>
    <mergeCell ref="A2:C2"/>
  </mergeCell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2.xml><?xml version="1.0" encoding="utf-8"?>
<worksheet xmlns="http://schemas.openxmlformats.org/spreadsheetml/2006/main">
  <sheetPr>
    <tabColor rgb="000F4C3A"/>
    <outlinePr summaryBelow="1" summaryRight="1"/>
    <pageSetUpPr fitToPage="1"/>
  </sheetPr>
  <dimension ref="A1:J17"/>
  <sheetViews>
    <sheetView showGridLines="0" workbookViewId="0">
      <pane ySplit="2" topLeftCell="A3" activePane="bottomLeft" state="frozen"/>
      <selection pane="bottomLeft" activeCell="A1" sqref="A1"/>
    </sheetView>
  </sheetViews>
  <sheetFormatPr baseColWidth="8" defaultRowHeight="15"/>
  <cols>
    <col width="46" customWidth="1" min="1" max="1"/>
    <col width="12" customWidth="1" min="2" max="2"/>
    <col width="42" customWidth="1" min="3" max="3"/>
    <col width="13" customWidth="1" min="4" max="4"/>
    <col width="9" customWidth="1" min="5" max="5"/>
    <col width="3" customWidth="1" min="6" max="6"/>
    <col width="44" customWidth="1" min="7" max="7"/>
    <col width="11" customWidth="1" min="8" max="8"/>
    <col width="11" customWidth="1" min="9" max="9"/>
    <col width="36" customWidth="1" min="10" max="10"/>
  </cols>
  <sheetData>
    <row r="1" ht="26" customHeight="1">
      <c r="A1" s="1" t="inlineStr">
        <is>
          <t>Settings: Bank A limits, grade bands and ECL parameters (teaching figures)</t>
        </is>
      </c>
      <c r="B1" s="2" t="n"/>
      <c r="C1" s="2" t="n"/>
      <c r="D1" s="2" t="n"/>
      <c r="E1" s="2" t="n"/>
      <c r="F1" s="2" t="n"/>
      <c r="G1" s="2" t="n"/>
      <c r="H1" s="2" t="n"/>
      <c r="I1" s="2" t="n"/>
      <c r="J1" s="2" t="n"/>
    </row>
    <row r="2" ht="20" customHeight="1">
      <c r="A2" s="8" t="inlineStr">
        <is>
          <t>Item</t>
        </is>
      </c>
      <c r="B2" s="8" t="inlineStr">
        <is>
          <t>Value</t>
        </is>
      </c>
      <c r="C2" s="8" t="inlineStr">
        <is>
          <t>Note</t>
        </is>
      </c>
      <c r="D2" s="8" t="inlineStr">
        <is>
          <t>Minimum score</t>
        </is>
      </c>
      <c r="E2" s="8" t="inlineStr">
        <is>
          <t>Grade</t>
        </is>
      </c>
      <c r="G2" s="8" t="inlineStr">
        <is>
          <t>Stage</t>
        </is>
      </c>
      <c r="H2" s="8" t="inlineStr">
        <is>
          <t>PD</t>
        </is>
      </c>
      <c r="I2" s="8" t="inlineStr">
        <is>
          <t>LGD</t>
        </is>
      </c>
      <c r="J2" s="8" t="inlineStr">
        <is>
          <t>Note</t>
        </is>
      </c>
    </row>
    <row r="3">
      <c r="A3" s="10" t="inlineStr">
        <is>
          <t>Total capital (Birr million)</t>
        </is>
      </c>
      <c r="B3" s="14" t="n">
        <v>5000</v>
      </c>
      <c r="C3" s="15" t="inlineStr"/>
      <c r="D3" s="16" t="n">
        <v>85</v>
      </c>
      <c r="E3" s="16" t="n">
        <v>1</v>
      </c>
      <c r="G3" s="6" t="inlineStr">
        <is>
          <t>Stage 1</t>
        </is>
      </c>
      <c r="H3" s="17" t="n">
        <v>0.015</v>
      </c>
      <c r="I3" s="18" t="n">
        <v>0.4</v>
      </c>
      <c r="J3" s="10" t="inlineStr">
        <is>
          <t>Performing; 12-month PD</t>
        </is>
      </c>
    </row>
    <row r="4" ht="33" customHeight="1">
      <c r="A4" s="10" t="inlineStr">
        <is>
          <t>Large exposure line (% of total capital)</t>
        </is>
      </c>
      <c r="B4" s="17" t="n">
        <v>0.1</v>
      </c>
      <c r="C4" s="15" t="inlineStr">
        <is>
          <t>Measured on the group, including guarantees and letters of credit</t>
        </is>
      </c>
      <c r="D4" s="16" t="n">
        <v>75</v>
      </c>
      <c r="E4" s="16" t="n">
        <v>2</v>
      </c>
      <c r="G4" s="6" t="inlineStr">
        <is>
          <t>Stage 2</t>
        </is>
      </c>
      <c r="H4" s="17" t="n">
        <v>0.12</v>
      </c>
      <c r="I4" s="18" t="n">
        <v>0.45</v>
      </c>
      <c r="J4" s="10" t="inlineStr">
        <is>
          <t>More than 30 days past due or significant increase; lifetime PD</t>
        </is>
      </c>
    </row>
    <row r="5" ht="33" customHeight="1">
      <c r="A5" s="10" t="inlineStr">
        <is>
          <t>Board credit review committee review line</t>
        </is>
      </c>
      <c r="B5" s="17" t="n">
        <v>0.05</v>
      </c>
      <c r="C5" s="15" t="inlineStr">
        <is>
          <t>Typical procedure</t>
        </is>
      </c>
      <c r="D5" s="16" t="n">
        <v>65</v>
      </c>
      <c r="E5" s="16" t="n">
        <v>3</v>
      </c>
      <c r="G5" s="6" t="inlineStr">
        <is>
          <t>Stage 3</t>
        </is>
      </c>
      <c r="H5" s="17" t="n">
        <v>1</v>
      </c>
      <c r="I5" s="18" t="n">
        <v>0.55</v>
      </c>
      <c r="J5" s="10" t="inlineStr">
        <is>
          <t>Credit-impaired, more than 90 days past due</t>
        </is>
      </c>
    </row>
    <row r="6">
      <c r="A6" s="10" t="inlineStr">
        <is>
          <t>Influential shareholder threshold</t>
        </is>
      </c>
      <c r="B6" s="17" t="n">
        <v>0.02</v>
      </c>
      <c r="C6" s="15" t="inlineStr">
        <is>
          <t>NBE Directive No. SBB/91/2024</t>
        </is>
      </c>
      <c r="D6" s="16" t="n">
        <v>55</v>
      </c>
      <c r="E6" s="16" t="n">
        <v>4</v>
      </c>
    </row>
    <row r="7" ht="33" customHeight="1">
      <c r="A7" s="10" t="inlineStr">
        <is>
          <t>Related-party Board threshold (Birr million)</t>
        </is>
      </c>
      <c r="B7" s="19" t="n">
        <v>15</v>
      </c>
      <c r="C7" s="15" t="inlineStr">
        <is>
          <t>Typical procedure: Board decides after the audit committee's opinion</t>
        </is>
      </c>
      <c r="D7" s="16" t="n">
        <v>45</v>
      </c>
      <c r="E7" s="16" t="n">
        <v>5</v>
      </c>
      <c r="G7" s="8" t="inlineStr">
        <is>
          <t>Off-balance item</t>
        </is>
      </c>
      <c r="H7" s="8" t="inlineStr">
        <is>
          <t>Value</t>
        </is>
      </c>
      <c r="I7" s="8" t="inlineStr"/>
      <c r="J7" s="8" t="inlineStr">
        <is>
          <t>Note</t>
        </is>
      </c>
    </row>
    <row r="8">
      <c r="A8" s="10" t="inlineStr">
        <is>
          <t>District committee DFL (Birr million)</t>
        </is>
      </c>
      <c r="B8" s="19" t="n">
        <v>20</v>
      </c>
      <c r="C8" s="15" t="inlineStr">
        <is>
          <t>Teaching figure</t>
        </is>
      </c>
      <c r="D8" s="16" t="n">
        <v>0</v>
      </c>
      <c r="E8" s="16" t="n">
        <v>6</v>
      </c>
      <c r="G8" s="10" t="inlineStr">
        <is>
          <t>CCF: performance and advance payment guarantees</t>
        </is>
      </c>
      <c r="H8" s="18" t="n">
        <v>0.5</v>
      </c>
      <c r="J8" s="15" t="inlineStr">
        <is>
          <t>Teaching figure</t>
        </is>
      </c>
    </row>
    <row r="9">
      <c r="A9" s="10" t="inlineStr">
        <is>
          <t>Head office committee DFL (Birr million)</t>
        </is>
      </c>
      <c r="B9" s="19" t="n">
        <v>60</v>
      </c>
      <c r="C9" s="15" t="inlineStr">
        <is>
          <t>Teaching figure</t>
        </is>
      </c>
      <c r="D9" s="20" t="inlineStr">
        <is>
          <t>Sorted from the highest minimum down. The grade is the first band whose minimum is at or below the score.</t>
        </is>
      </c>
      <c r="G9" s="10" t="inlineStr">
        <is>
          <t>CCF: import letters of credit</t>
        </is>
      </c>
      <c r="H9" s="18" t="n">
        <v>0.2</v>
      </c>
      <c r="J9" s="15" t="inlineStr">
        <is>
          <t>Teaching figure</t>
        </is>
      </c>
    </row>
    <row r="10">
      <c r="A10" s="10" t="inlineStr">
        <is>
          <t>Senior committee DFL (Birr million)</t>
        </is>
      </c>
      <c r="B10" s="19" t="n">
        <v>150</v>
      </c>
      <c r="C10" s="15" t="inlineStr">
        <is>
          <t>Teaching figure</t>
        </is>
      </c>
      <c r="G10" s="10" t="inlineStr">
        <is>
          <t>PD: off-balance customers</t>
        </is>
      </c>
      <c r="H10" s="17" t="n">
        <v>0.02</v>
      </c>
      <c r="J10" s="15" t="inlineStr">
        <is>
          <t>Teaching figure</t>
        </is>
      </c>
    </row>
    <row r="11">
      <c r="A11" s="10" t="inlineStr">
        <is>
          <t>Sector limit (% of district IFB portfolio)</t>
        </is>
      </c>
      <c r="B11" s="17" t="n">
        <v>0.3</v>
      </c>
      <c r="C11" s="15" t="inlineStr">
        <is>
          <t>Teaching figure</t>
        </is>
      </c>
      <c r="G11" s="10" t="inlineStr">
        <is>
          <t>LGD: off-balance customers</t>
        </is>
      </c>
      <c r="H11" s="18" t="n">
        <v>0.45</v>
      </c>
      <c r="J11" s="15" t="inlineStr">
        <is>
          <t>Teaching figure</t>
        </is>
      </c>
    </row>
    <row r="12">
      <c r="A12" s="10" t="inlineStr">
        <is>
          <t>SICR days past due (more than)</t>
        </is>
      </c>
      <c r="B12" s="16" t="n">
        <v>30</v>
      </c>
      <c r="C12" s="15" t="inlineStr">
        <is>
          <t>Significant increase in credit risk presumed</t>
        </is>
      </c>
    </row>
    <row r="13">
      <c r="A13" s="10" t="inlineStr">
        <is>
          <t>Default days past due (more than)</t>
        </is>
      </c>
      <c r="B13" s="16" t="n">
        <v>90</v>
      </c>
      <c r="C13" s="15" t="inlineStr">
        <is>
          <t>Credit-impaired</t>
        </is>
      </c>
    </row>
    <row r="14">
      <c r="A14" s="10" t="inlineStr">
        <is>
          <t>Early warning: turnover below this share of plan</t>
        </is>
      </c>
      <c r="B14" s="18" t="n">
        <v>0.8</v>
      </c>
      <c r="C14" s="15" t="inlineStr">
        <is>
          <t>Counts as one signal</t>
        </is>
      </c>
    </row>
    <row r="15" ht="33" customHeight="1">
      <c r="A15" s="10" t="inlineStr">
        <is>
          <t>Early warning: stock at visit below this share of pledged</t>
        </is>
      </c>
      <c r="B15" s="18" t="n">
        <v>0.9</v>
      </c>
      <c r="C15" s="15" t="inlineStr">
        <is>
          <t>Counts as one signal</t>
        </is>
      </c>
    </row>
    <row r="16"/>
    <row r="17">
      <c r="A17" s="11" t="inlineStr">
        <is>
          <t>Figures follow the course (October 2026). Teaching figures (DFLs, grid weights, PD, LGD, CCF, sector limit) must be replaced with your bank's own. NBE directives, the bank's IFB procedure and its Sharia'h Advisory Committee rulings take precedence.</t>
        </is>
      </c>
      <c r="B17" s="12" t="n"/>
      <c r="C17" s="12" t="n"/>
      <c r="D17" s="12" t="n"/>
      <c r="E17" s="12" t="n"/>
      <c r="F17" s="12" t="n"/>
      <c r="G17" s="12" t="n"/>
      <c r="H17" s="12" t="n"/>
      <c r="I17" s="12" t="n"/>
      <c r="J17" s="12" t="n"/>
    </row>
  </sheetData>
  <mergeCells count="2">
    <mergeCell ref="A17:J17"/>
    <mergeCell ref="D9:E12"/>
  </mergeCell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3.xml><?xml version="1.0" encoding="utf-8"?>
<worksheet xmlns="http://schemas.openxmlformats.org/spreadsheetml/2006/main">
  <sheetPr>
    <tabColor rgb="000F4C3A"/>
    <outlinePr summaryBelow="1" summaryRight="1"/>
    <pageSetUpPr fitToPage="1"/>
  </sheetPr>
  <dimension ref="A1:E14"/>
  <sheetViews>
    <sheetView showGridLines="0" workbookViewId="0">
      <pane ySplit="1" topLeftCell="A2" activePane="bottomLeft" state="frozen"/>
      <selection pane="bottomLeft" activeCell="A1" sqref="A1"/>
    </sheetView>
  </sheetViews>
  <sheetFormatPr baseColWidth="8" defaultRowHeight="15"/>
  <cols>
    <col width="36" customWidth="1" min="1" max="1"/>
    <col width="14" customWidth="1" min="2" max="2"/>
    <col width="14" customWidth="1" min="3" max="3"/>
    <col width="14" customWidth="1" min="4" max="4"/>
    <col width="56" customWidth="1" min="5" max="5"/>
  </cols>
  <sheetData>
    <row r="1" ht="34" customHeight="1">
      <c r="A1" s="8" t="inlineStr">
        <is>
          <t>Parameter</t>
        </is>
      </c>
      <c r="B1" s="8" t="inlineStr">
        <is>
          <t>Weight (max points)</t>
        </is>
      </c>
      <c r="C1" s="8" t="inlineStr">
        <is>
          <t>Score at approval</t>
        </is>
      </c>
      <c r="D1" s="8" t="inlineStr">
        <is>
          <t>Score after event</t>
        </is>
      </c>
      <c r="E1" s="8" t="inlineStr">
        <is>
          <t>Evidence and comment</t>
        </is>
      </c>
    </row>
    <row r="2">
      <c r="A2" s="6" t="inlineStr">
        <is>
          <t>Financial strength</t>
        </is>
      </c>
      <c r="B2" s="16" t="n">
        <v>30</v>
      </c>
      <c r="C2" s="16" t="n">
        <v>22</v>
      </c>
      <c r="D2" s="16" t="n">
        <v>19</v>
      </c>
      <c r="E2" s="21" t="inlineStr">
        <is>
          <t>Audited FY accounts; margin falls with delayed proceeds</t>
        </is>
      </c>
    </row>
    <row r="3">
      <c r="A3" s="6" t="inlineStr">
        <is>
          <t>Repayment capacity and cash flow</t>
        </is>
      </c>
      <c r="B3" s="16" t="n">
        <v>20</v>
      </c>
      <c r="C3" s="16" t="n">
        <v>15</v>
      </c>
      <c r="D3" s="16" t="n">
        <v>10</v>
      </c>
      <c r="E3" s="21" t="inlineStr">
        <is>
          <t>Proceeds delayed 3 months</t>
        </is>
      </c>
    </row>
    <row r="4">
      <c r="A4" s="6" t="inlineStr">
        <is>
          <t>Management and ownership</t>
        </is>
      </c>
      <c r="B4" s="16" t="n">
        <v>15</v>
      </c>
      <c r="C4" s="16" t="n">
        <v>11</v>
      </c>
      <c r="D4" s="16" t="n">
        <v>11</v>
      </c>
      <c r="E4" s="21" t="inlineStr">
        <is>
          <t>Experienced exporter; related-party shareholder</t>
        </is>
      </c>
    </row>
    <row r="5">
      <c r="A5" s="6" t="inlineStr">
        <is>
          <t>Account conduct and history</t>
        </is>
      </c>
      <c r="B5" s="16" t="n">
        <v>15</v>
      </c>
      <c r="C5" s="16" t="n">
        <v>12</v>
      </c>
      <c r="D5" s="16" t="n">
        <v>8</v>
      </c>
      <c r="E5" s="21" t="inlineStr">
        <is>
          <t>Turnover 47% of plan; 3 returned checks</t>
        </is>
      </c>
    </row>
    <row r="6">
      <c r="A6" s="6" t="inlineStr">
        <is>
          <t>Industry and market</t>
        </is>
      </c>
      <c r="B6" s="16" t="n">
        <v>10</v>
      </c>
      <c r="C6" s="16" t="n">
        <v>7</v>
      </c>
      <c r="D6" s="16" t="n">
        <v>6</v>
      </c>
      <c r="E6" s="21" t="inlineStr">
        <is>
          <t>Coffee price stable; vessel delays at port</t>
        </is>
      </c>
    </row>
    <row r="7">
      <c r="A7" s="6" t="inlineStr">
        <is>
          <t>Security</t>
        </is>
      </c>
      <c r="B7" s="16" t="n">
        <v>10</v>
      </c>
      <c r="C7" s="16" t="n">
        <v>8</v>
      </c>
      <c r="D7" s="16" t="n">
        <v>8</v>
      </c>
      <c r="E7" s="21" t="inlineStr">
        <is>
          <t>Coffee pledged and insured; building mortgage</t>
        </is>
      </c>
    </row>
    <row r="8">
      <c r="A8" s="22" t="inlineStr">
        <is>
          <t>Total</t>
        </is>
      </c>
      <c r="B8" s="23">
        <f>SUM(B2:B7)</f>
        <v/>
      </c>
      <c r="C8" s="23">
        <f>SUM(C2:C7)</f>
        <v/>
      </c>
      <c r="D8" s="23">
        <f>SUM(D2:D7)</f>
        <v/>
      </c>
      <c r="E8" s="22" t="inlineStr"/>
    </row>
    <row r="9">
      <c r="A9" s="6" t="inlineStr">
        <is>
          <t>Grade (from the bands on Settings)</t>
        </is>
      </c>
      <c r="B9" s="10" t="inlineStr"/>
      <c r="C9" s="24">
        <f>INDEX(Band_Grade,COUNTIF(Band_Min,"&gt;"&amp;C8)+1)</f>
        <v/>
      </c>
      <c r="D9" s="24">
        <f>INDEX(Band_Grade,COUNTIF(Band_Min,"&gt;"&amp;D8)+1)</f>
        <v/>
      </c>
      <c r="E9" s="10" t="inlineStr"/>
    </row>
    <row r="10">
      <c r="A10" s="6" t="inlineStr">
        <is>
          <t>Change in notches</t>
        </is>
      </c>
      <c r="B10" s="10" t="inlineStr"/>
      <c r="C10" s="10" t="inlineStr"/>
      <c r="D10" s="24">
        <f>D9-C9</f>
        <v/>
      </c>
      <c r="E10" s="25">
        <f>IF(D10&gt;=2,"Two or more notches down: closer follow-up and review of the ECL stage",IF(D10&gt;0,"Downgrade: watch","No downgrade"))</f>
        <v/>
      </c>
    </row>
    <row r="11"/>
    <row r="12">
      <c r="A12" s="20" t="inlineStr">
        <is>
          <t>Linked lending: grade each group member and the group. Where cash moves freely between members, no member is graded better than the group's weakest link allows.</t>
        </is>
      </c>
    </row>
    <row r="13"/>
    <row r="14" ht="33" customHeight="1">
      <c r="A14" s="11" t="inlineStr">
        <is>
          <t>Figures follow the course (October 2026). Teaching figures (DFLs, grid weights, PD, LGD, CCF, sector limit) must be replaced with your bank's own. NBE directives, the bank's IFB procedure and its Sharia'h Advisory Committee rulings take precedence.</t>
        </is>
      </c>
      <c r="B14" s="12" t="n"/>
      <c r="C14" s="12" t="n"/>
      <c r="D14" s="12" t="n"/>
      <c r="E14" s="12" t="n"/>
    </row>
  </sheetData>
  <mergeCells count="2">
    <mergeCell ref="A12:E12"/>
    <mergeCell ref="A14:E14"/>
  </mergeCells>
  <dataValidations count="6">
    <dataValidation sqref="C2:D2" showDropDown="0" showInputMessage="0" showErrorMessage="1" allowBlank="1" errorTitle="Score" error="Enter whole points between 0 and the weight in column B." type="whole" operator="between">
      <formula1>0</formula1>
      <formula2>$B$2</formula2>
    </dataValidation>
    <dataValidation sqref="C3:D3" showDropDown="0" showInputMessage="0" showErrorMessage="1" allowBlank="1" errorTitle="Score" error="Enter whole points between 0 and the weight in column B." type="whole" operator="between">
      <formula1>0</formula1>
      <formula2>$B$3</formula2>
    </dataValidation>
    <dataValidation sqref="C4:D4" showDropDown="0" showInputMessage="0" showErrorMessage="1" allowBlank="1" errorTitle="Score" error="Enter whole points between 0 and the weight in column B." type="whole" operator="between">
      <formula1>0</formula1>
      <formula2>$B$4</formula2>
    </dataValidation>
    <dataValidation sqref="C5:D5" showDropDown="0" showInputMessage="0" showErrorMessage="1" allowBlank="1" errorTitle="Score" error="Enter whole points between 0 and the weight in column B." type="whole" operator="between">
      <formula1>0</formula1>
      <formula2>$B$5</formula2>
    </dataValidation>
    <dataValidation sqref="C6:D6" showDropDown="0" showInputMessage="0" showErrorMessage="1" allowBlank="1" errorTitle="Score" error="Enter whole points between 0 and the weight in column B." type="whole" operator="between">
      <formula1>0</formula1>
      <formula2>$B$6</formula2>
    </dataValidation>
    <dataValidation sqref="C7:D7" showDropDown="0" showInputMessage="0" showErrorMessage="1" allowBlank="1" errorTitle="Score" error="Enter whole points between 0 and the weight in column B." type="whole" operator="between">
      <formula1>0</formula1>
      <formula2>$B$7</formula2>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4.xml><?xml version="1.0" encoding="utf-8"?>
<worksheet xmlns="http://schemas.openxmlformats.org/spreadsheetml/2006/main">
  <sheetPr>
    <tabColor rgb="000F4C3A"/>
    <outlinePr summaryBelow="1" summaryRight="1"/>
    <pageSetUpPr fitToPage="1"/>
  </sheetPr>
  <dimension ref="A1:G28"/>
  <sheetViews>
    <sheetView showGridLines="0" workbookViewId="0">
      <pane ySplit="1" topLeftCell="A2" activePane="bottomLeft" state="frozen"/>
      <selection pane="bottomLeft" activeCell="A1" sqref="A1"/>
    </sheetView>
  </sheetViews>
  <sheetFormatPr baseColWidth="8" defaultRowHeight="15"/>
  <cols>
    <col width="40" customWidth="1" min="1" max="1"/>
    <col width="36" customWidth="1" min="2" max="2"/>
    <col width="13" customWidth="1" min="3" max="3"/>
    <col width="13" customWidth="1" min="4" max="4"/>
    <col width="13" customWidth="1" min="5" max="5"/>
    <col width="13" customWidth="1" min="6" max="6"/>
    <col width="14" customWidth="1" min="7" max="7"/>
  </cols>
  <sheetData>
    <row r="1" ht="34" customHeight="1">
      <c r="A1" s="8" t="inlineStr">
        <is>
          <t>Counterparty</t>
        </is>
      </c>
      <c r="B1" s="8" t="inlineStr">
        <is>
          <t>Link to applicant</t>
        </is>
      </c>
      <c r="C1" s="8" t="inlineStr">
        <is>
          <t>Drawn (Birr million)</t>
        </is>
      </c>
      <c r="D1" s="8" t="inlineStr">
        <is>
          <t>Letters of credit</t>
        </is>
      </c>
      <c r="E1" s="8" t="inlineStr">
        <is>
          <t>Guarantees</t>
        </is>
      </c>
      <c r="F1" s="8" t="inlineStr">
        <is>
          <t>Committed undrawn</t>
        </is>
      </c>
      <c r="G1" s="8" t="inlineStr">
        <is>
          <t>Total exposure</t>
        </is>
      </c>
    </row>
    <row r="2">
      <c r="A2" s="21" t="inlineStr">
        <is>
          <t>Yirgalem Coffee Export PLC</t>
        </is>
      </c>
      <c r="B2" s="21" t="inlineStr">
        <is>
          <t>Applicant</t>
        </is>
      </c>
      <c r="C2" s="26" t="n">
        <v>10</v>
      </c>
      <c r="D2" s="26" t="n">
        <v>0</v>
      </c>
      <c r="E2" s="26" t="n">
        <v>8</v>
      </c>
      <c r="F2" s="26" t="n">
        <v>0</v>
      </c>
      <c r="G2" s="27">
        <f>SUM(C2:F2)</f>
        <v/>
      </c>
    </row>
    <row r="3" ht="33" customHeight="1">
      <c r="A3" s="21" t="inlineStr">
        <is>
          <t>Yirgalem Logistics PLC</t>
        </is>
      </c>
      <c r="B3" s="21" t="inlineStr">
        <is>
          <t>Same shareholders; 80% of income from the applicant</t>
        </is>
      </c>
      <c r="C3" s="26" t="n">
        <v>12</v>
      </c>
      <c r="D3" s="26" t="n">
        <v>0</v>
      </c>
      <c r="E3" s="26" t="n">
        <v>0</v>
      </c>
      <c r="F3" s="26" t="n">
        <v>0</v>
      </c>
      <c r="G3" s="27">
        <f>SUM(C3:F3)</f>
        <v/>
      </c>
    </row>
    <row r="4">
      <c r="A4" s="21" t="inlineStr">
        <is>
          <t>New request: Murabaha pre-shipment</t>
        </is>
      </c>
      <c r="B4" s="21" t="inlineStr">
        <is>
          <t>Applicant</t>
        </is>
      </c>
      <c r="C4" s="26" t="n">
        <v>25</v>
      </c>
      <c r="D4" s="26" t="n">
        <v>0</v>
      </c>
      <c r="E4" s="26" t="n">
        <v>0</v>
      </c>
      <c r="F4" s="26" t="n">
        <v>0</v>
      </c>
      <c r="G4" s="27">
        <f>SUM(C4:F4)</f>
        <v/>
      </c>
    </row>
    <row r="5">
      <c r="A5" s="21" t="n"/>
      <c r="B5" s="21" t="n"/>
      <c r="C5" s="26" t="n"/>
      <c r="D5" s="26" t="n"/>
      <c r="E5" s="26" t="n"/>
      <c r="F5" s="26" t="n"/>
      <c r="G5" s="27">
        <f>SUM(C5:F5)</f>
        <v/>
      </c>
    </row>
    <row r="6">
      <c r="A6" s="22" t="inlineStr">
        <is>
          <t>Group total</t>
        </is>
      </c>
      <c r="B6" s="22" t="inlineStr"/>
      <c r="C6" s="28">
        <f>SUM(C2:C5)</f>
        <v/>
      </c>
      <c r="D6" s="28">
        <f>SUM(D2:D5)</f>
        <v/>
      </c>
      <c r="E6" s="28">
        <f>SUM(E2:E5)</f>
        <v/>
      </c>
      <c r="F6" s="28">
        <f>SUM(F2:F5)</f>
        <v/>
      </c>
      <c r="G6" s="28">
        <f>SUM(G2:G5)</f>
        <v/>
      </c>
    </row>
    <row r="7"/>
    <row r="8">
      <c r="A8" s="5" t="inlineStr">
        <is>
          <t>Tests</t>
        </is>
      </c>
    </row>
    <row r="9">
      <c r="A9" s="6" t="inlineStr">
        <is>
          <t>Exposure ratio (group total / total capital)</t>
        </is>
      </c>
      <c r="C9" s="29">
        <f>G6/Tot_Cap</f>
        <v/>
      </c>
      <c r="D9" s="30" t="n"/>
      <c r="E9" s="31" t="n"/>
    </row>
    <row r="10">
      <c r="A10" s="6" t="inlineStr">
        <is>
          <t>Large exposure (at or above 10%)?</t>
        </is>
      </c>
      <c r="C10" s="25">
        <f>IF(C9&gt;=LE_Line,"Yes: large exposure","No")</f>
        <v/>
      </c>
      <c r="D10" s="30" t="n"/>
      <c r="E10" s="31" t="n"/>
    </row>
    <row r="11">
      <c r="A11" s="6" t="inlineStr">
        <is>
          <t>Board credit review committee review (5% or more)?</t>
        </is>
      </c>
      <c r="C11" s="25">
        <f>IF(C9&gt;=Review_Line,"Yes","No")</f>
        <v/>
      </c>
      <c r="D11" s="30" t="n"/>
      <c r="E11" s="31" t="n"/>
    </row>
    <row r="12">
      <c r="A12" s="6" t="inlineStr">
        <is>
          <t>Largest holding of any applicant shareholder in Bank A's subscribed capital</t>
        </is>
      </c>
      <c r="C12" s="17" t="n">
        <v>0.025</v>
      </c>
      <c r="D12" s="32" t="n"/>
      <c r="E12" s="33" t="n"/>
    </row>
    <row r="13">
      <c r="A13" s="6" t="inlineStr">
        <is>
          <t>Related party?</t>
        </is>
      </c>
      <c r="C13" s="25">
        <f>IF(C12&gt;=Infl_Line,"Yes: related party","No")</f>
        <v/>
      </c>
      <c r="D13" s="30" t="n"/>
      <c r="E13" s="31" t="n"/>
    </row>
    <row r="14">
      <c r="A14" s="6" t="inlineStr">
        <is>
          <t>Related-party Board route?</t>
        </is>
      </c>
      <c r="C14" s="25">
        <f>IF(AND(C13&lt;&gt;"No",G4&gt;RP_Board),"Board, after audit committee opinion","Normal DFL route")</f>
        <v/>
      </c>
      <c r="D14" s="30" t="n"/>
      <c r="E14" s="31" t="n"/>
    </row>
    <row r="15">
      <c r="A15" s="6" t="inlineStr">
        <is>
          <t>Approval level by DFL (group total)</t>
        </is>
      </c>
      <c r="C15" s="25">
        <f>IF(G6&lt;=DFL_District,"District committee",IF(G6&lt;=DFL_HO,"Head office committee",IF(G6&lt;=DFL_Senior,"Senior committee","Executive committee or above")))</f>
        <v/>
      </c>
      <c r="D15" s="30" t="n"/>
      <c r="E15" s="31" t="n"/>
    </row>
    <row r="16">
      <c r="A16" s="6" t="inlineStr">
        <is>
          <t>Decision route</t>
        </is>
      </c>
      <c r="C16" s="6">
        <f>IF(C14="Normal DFL route",C15,C14)</f>
        <v/>
      </c>
      <c r="D16" s="30" t="n"/>
      <c r="E16" s="31" t="n"/>
    </row>
    <row r="17"/>
    <row r="18">
      <c r="A18" s="5" t="inlineStr">
        <is>
          <t>Second sample: Sodo Cement Distributors group (course large exposure example)</t>
        </is>
      </c>
    </row>
    <row r="19" ht="34" customHeight="1">
      <c r="A19" s="8" t="inlineStr">
        <is>
          <t>Counterparty</t>
        </is>
      </c>
      <c r="B19" s="8" t="inlineStr">
        <is>
          <t>Link to applicant</t>
        </is>
      </c>
      <c r="C19" s="8" t="inlineStr">
        <is>
          <t>Drawn (Birr million)</t>
        </is>
      </c>
      <c r="D19" s="8" t="inlineStr">
        <is>
          <t>Letters of credit</t>
        </is>
      </c>
      <c r="E19" s="8" t="inlineStr">
        <is>
          <t>Guarantees</t>
        </is>
      </c>
      <c r="F19" s="8" t="inlineStr">
        <is>
          <t>Committed undrawn</t>
        </is>
      </c>
      <c r="G19" s="8" t="inlineStr">
        <is>
          <t>Total exposure</t>
        </is>
      </c>
    </row>
    <row r="20">
      <c r="A20" s="21" t="inlineStr">
        <is>
          <t>Sodo Cement Distributors PLC</t>
        </is>
      </c>
      <c r="B20" s="21" t="inlineStr">
        <is>
          <t>Applicant</t>
        </is>
      </c>
      <c r="C20" s="26" t="n">
        <v>210</v>
      </c>
      <c r="D20" s="26" t="n">
        <v>0</v>
      </c>
      <c r="E20" s="26" t="n">
        <v>220</v>
      </c>
      <c r="F20" s="26" t="n">
        <v>0</v>
      </c>
      <c r="G20" s="27">
        <f>SUM(C20:F20)</f>
        <v/>
      </c>
    </row>
    <row r="21" ht="33" customHeight="1">
      <c r="A21" s="21" t="inlineStr">
        <is>
          <t>Wolaita Building Supplies</t>
        </is>
      </c>
      <c r="B21" s="21" t="inlineStr">
        <is>
          <t>Buys all its cement from Sodo and shares its warehouse</t>
        </is>
      </c>
      <c r="C21" s="26" t="n">
        <v>40</v>
      </c>
      <c r="D21" s="26" t="n">
        <v>0</v>
      </c>
      <c r="E21" s="26" t="n">
        <v>0</v>
      </c>
      <c r="F21" s="26" t="n">
        <v>0</v>
      </c>
      <c r="G21" s="27">
        <f>SUM(C21:F21)</f>
        <v/>
      </c>
    </row>
    <row r="22">
      <c r="A22" s="21" t="inlineStr">
        <is>
          <t>New request: Murabaha merchandise financing</t>
        </is>
      </c>
      <c r="B22" s="21" t="inlineStr">
        <is>
          <t>Applicant</t>
        </is>
      </c>
      <c r="C22" s="26" t="n">
        <v>80</v>
      </c>
      <c r="D22" s="26" t="n">
        <v>0</v>
      </c>
      <c r="E22" s="26" t="n">
        <v>0</v>
      </c>
      <c r="F22" s="26" t="n">
        <v>0</v>
      </c>
      <c r="G22" s="27">
        <f>SUM(C22:F22)</f>
        <v/>
      </c>
    </row>
    <row r="23">
      <c r="A23" s="22" t="inlineStr">
        <is>
          <t>Group total</t>
        </is>
      </c>
      <c r="B23" s="22" t="inlineStr"/>
      <c r="C23" s="28">
        <f>SUM(C20:C22)</f>
        <v/>
      </c>
      <c r="D23" s="28">
        <f>SUM(D20:D22)</f>
        <v/>
      </c>
      <c r="E23" s="28">
        <f>SUM(E20:E22)</f>
        <v/>
      </c>
      <c r="F23" s="28">
        <f>SUM(F20:F22)</f>
        <v/>
      </c>
      <c r="G23" s="28">
        <f>SUM(G20:G22)</f>
        <v/>
      </c>
    </row>
    <row r="24">
      <c r="A24" s="6" t="inlineStr">
        <is>
          <t>Exposure ratio and result</t>
        </is>
      </c>
      <c r="B24" s="10" t="inlineStr"/>
      <c r="C24" s="34">
        <f>G23/Tot_Cap</f>
        <v/>
      </c>
      <c r="D24" s="6">
        <f>IF(C24&gt;=LE_Line,"Yes: large exposure","No")</f>
        <v/>
      </c>
    </row>
    <row r="25"/>
    <row r="26">
      <c r="A26" s="20" t="inlineStr">
        <is>
          <t>Off-balance sheet items count. Never split a request across connected names to stay below a line.</t>
        </is>
      </c>
    </row>
    <row r="27"/>
    <row r="28" ht="33" customHeight="1">
      <c r="A28" s="11" t="inlineStr">
        <is>
          <t>Figures follow the course (October 2026). Teaching figures (DFLs, grid weights, PD, LGD, CCF, sector limit) must be replaced with your bank's own. NBE directives, the bank's IFB procedure and its Sharia'h Advisory Committee rulings take precedence.</t>
        </is>
      </c>
      <c r="B28" s="12" t="n"/>
      <c r="C28" s="12" t="n"/>
      <c r="D28" s="12" t="n"/>
      <c r="E28" s="12" t="n"/>
      <c r="F28" s="12" t="n"/>
      <c r="G28" s="12" t="n"/>
    </row>
  </sheetData>
  <mergeCells count="19">
    <mergeCell ref="C16:E16"/>
    <mergeCell ref="A15:B15"/>
    <mergeCell ref="A11:B11"/>
    <mergeCell ref="C9:E9"/>
    <mergeCell ref="D24:G24"/>
    <mergeCell ref="C12:E12"/>
    <mergeCell ref="A28:G28"/>
    <mergeCell ref="C11:E11"/>
    <mergeCell ref="A16:B16"/>
    <mergeCell ref="A12:B12"/>
    <mergeCell ref="C13:E13"/>
    <mergeCell ref="A14:B14"/>
    <mergeCell ref="C15:E15"/>
    <mergeCell ref="C14:E14"/>
    <mergeCell ref="A10:B10"/>
    <mergeCell ref="A26:G26"/>
    <mergeCell ref="A13:B13"/>
    <mergeCell ref="A9:B9"/>
    <mergeCell ref="C10:E10"/>
  </mergeCells>
  <conditionalFormatting sqref="C10">
    <cfRule type="cellIs" priority="1" operator="equal" dxfId="0">
      <formula>"Yes: large exposure"</formula>
    </cfRule>
  </conditionalFormatting>
  <conditionalFormatting sqref="C13">
    <cfRule type="cellIs" priority="2" operator="equal" dxfId="1">
      <formula>"Yes: related party"</formula>
    </cfRule>
  </conditionalFormatting>
  <conditionalFormatting sqref="D24">
    <cfRule type="cellIs" priority="3" operator="equal" dxfId="0">
      <formula>"Yes: large exposure"</formula>
    </cfRule>
  </conditionalFormatting>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5.xml><?xml version="1.0" encoding="utf-8"?>
<worksheet xmlns="http://schemas.openxmlformats.org/spreadsheetml/2006/main">
  <sheetPr>
    <tabColor rgb="000F4C3A"/>
    <outlinePr summaryBelow="1" summaryRight="1"/>
    <pageSetUpPr fitToPage="1"/>
  </sheetPr>
  <dimension ref="A1:I22"/>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22" customWidth="1" min="1" max="1"/>
    <col width="30" customWidth="1" min="2" max="2"/>
    <col width="30" customWidth="1" min="3" max="3"/>
    <col width="40" customWidth="1" min="4" max="4"/>
    <col width="12" customWidth="1" min="5" max="5"/>
    <col width="13" customWidth="1" min="6" max="6"/>
    <col width="13" customWidth="1" min="7" max="7"/>
    <col width="10" customWidth="1" min="8" max="8"/>
    <col width="22" customWidth="1" min="9" max="9"/>
  </cols>
  <sheetData>
    <row r="1" ht="48" customHeight="1">
      <c r="A1" s="8" t="inlineStr">
        <is>
          <t>Month</t>
        </is>
      </c>
      <c r="B1" s="8" t="inlineStr">
        <is>
          <t>Expected credit turnover (Birr million)</t>
        </is>
      </c>
      <c r="C1" s="8" t="inlineStr">
        <is>
          <t>Actual credit turnover (Birr million)</t>
        </is>
      </c>
      <c r="D1" s="8" t="inlineStr">
        <is>
          <t>Actual as % of plan</t>
        </is>
      </c>
      <c r="E1" s="8" t="inlineStr">
        <is>
          <t>Returned checks</t>
        </is>
      </c>
      <c r="F1" s="8" t="inlineStr">
        <is>
          <t>Stock report on time?</t>
        </is>
      </c>
      <c r="G1" s="8" t="inlineStr">
        <is>
          <t>Stock at visit vs pledged</t>
        </is>
      </c>
      <c r="H1" s="8" t="inlineStr">
        <is>
          <t>Signals count</t>
        </is>
      </c>
      <c r="I1" s="8" t="inlineStr">
        <is>
          <t>Flag</t>
        </is>
      </c>
    </row>
    <row r="2">
      <c r="A2" s="6" t="inlineStr">
        <is>
          <t>Month 1</t>
        </is>
      </c>
      <c r="B2" s="26" t="n">
        <v>9</v>
      </c>
      <c r="C2" s="26" t="n">
        <v>9.199999999999999</v>
      </c>
      <c r="D2" s="35">
        <f>IF(OR(B2="",B2=0),"",C2/B2)</f>
        <v/>
      </c>
      <c r="E2" s="16" t="n">
        <v>0</v>
      </c>
      <c r="F2" s="36" t="inlineStr">
        <is>
          <t>Yes</t>
        </is>
      </c>
      <c r="G2" s="18" t="n">
        <v>1</v>
      </c>
      <c r="H2" s="37">
        <f>(D2&lt;EW_Turnover)+(E2&gt;0)+(F2="No")+(G2&lt;EW_Stock)</f>
        <v/>
      </c>
      <c r="I2" s="38">
        <f>IF(H2&gt;=2,"Pattern: act this week",IF(H2=1,"Watch","OK"))</f>
        <v/>
      </c>
    </row>
    <row r="3">
      <c r="A3" s="6" t="inlineStr">
        <is>
          <t>Month 2</t>
        </is>
      </c>
      <c r="B3" s="26" t="n">
        <v>9</v>
      </c>
      <c r="C3" s="26" t="n">
        <v>8.800000000000001</v>
      </c>
      <c r="D3" s="35">
        <f>IF(OR(B3="",B3=0),"",C3/B3)</f>
        <v/>
      </c>
      <c r="E3" s="16" t="n">
        <v>0</v>
      </c>
      <c r="F3" s="36" t="inlineStr">
        <is>
          <t>Yes</t>
        </is>
      </c>
      <c r="G3" s="18" t="n">
        <v>1</v>
      </c>
      <c r="H3" s="37">
        <f>(D3&lt;EW_Turnover)+(E3&gt;0)+(F3="No")+(G3&lt;EW_Stock)</f>
        <v/>
      </c>
      <c r="I3" s="38">
        <f>IF(H3&gt;=2,"Pattern: act this week",IF(H3=1,"Watch","OK"))</f>
        <v/>
      </c>
    </row>
    <row r="4">
      <c r="A4" s="6" t="inlineStr">
        <is>
          <t>Month 3</t>
        </is>
      </c>
      <c r="B4" s="26" t="n">
        <v>9</v>
      </c>
      <c r="C4" s="26" t="n">
        <v>7.5</v>
      </c>
      <c r="D4" s="35">
        <f>IF(OR(B4="",B4=0),"",C4/B4)</f>
        <v/>
      </c>
      <c r="E4" s="16" t="n">
        <v>1</v>
      </c>
      <c r="F4" s="36" t="inlineStr">
        <is>
          <t>Yes</t>
        </is>
      </c>
      <c r="G4" s="18" t="n">
        <v>1</v>
      </c>
      <c r="H4" s="37">
        <f>(D4&lt;EW_Turnover)+(E4&gt;0)+(F4="No")+(G4&lt;EW_Stock)</f>
        <v/>
      </c>
      <c r="I4" s="38">
        <f>IF(H4&gt;=2,"Pattern: act this week",IF(H4=1,"Watch","OK"))</f>
        <v/>
      </c>
    </row>
    <row r="5">
      <c r="A5" s="6" t="inlineStr">
        <is>
          <t>Month 4</t>
        </is>
      </c>
      <c r="B5" s="26" t="n">
        <v>9</v>
      </c>
      <c r="C5" s="26" t="n">
        <v>6.1</v>
      </c>
      <c r="D5" s="35">
        <f>IF(OR(B5="",B5=0),"",C5/B5)</f>
        <v/>
      </c>
      <c r="E5" s="16" t="n">
        <v>0</v>
      </c>
      <c r="F5" s="36" t="inlineStr">
        <is>
          <t>Yes</t>
        </is>
      </c>
      <c r="G5" s="18" t="n">
        <v>1</v>
      </c>
      <c r="H5" s="37">
        <f>(D5&lt;EW_Turnover)+(E5&gt;0)+(F5="No")+(G5&lt;EW_Stock)</f>
        <v/>
      </c>
      <c r="I5" s="38">
        <f>IF(H5&gt;=2,"Pattern: act this week",IF(H5=1,"Watch","OK"))</f>
        <v/>
      </c>
    </row>
    <row r="6">
      <c r="A6" s="6" t="inlineStr">
        <is>
          <t>Month 5</t>
        </is>
      </c>
      <c r="B6" s="26" t="n">
        <v>9</v>
      </c>
      <c r="C6" s="26" t="n">
        <v>4.9</v>
      </c>
      <c r="D6" s="35">
        <f>IF(OR(B6="",B6=0),"",C6/B6)</f>
        <v/>
      </c>
      <c r="E6" s="16" t="n">
        <v>2</v>
      </c>
      <c r="F6" s="36" t="inlineStr">
        <is>
          <t>No</t>
        </is>
      </c>
      <c r="G6" s="18" t="n">
        <v>1</v>
      </c>
      <c r="H6" s="37">
        <f>(D6&lt;EW_Turnover)+(E6&gt;0)+(F6="No")+(G6&lt;EW_Stock)</f>
        <v/>
      </c>
      <c r="I6" s="38">
        <f>IF(H6&gt;=2,"Pattern: act this week",IF(H6=1,"Watch","OK"))</f>
        <v/>
      </c>
    </row>
    <row r="7">
      <c r="A7" s="6" t="inlineStr">
        <is>
          <t>Month 6</t>
        </is>
      </c>
      <c r="B7" s="26" t="n">
        <v>9</v>
      </c>
      <c r="C7" s="26" t="n">
        <v>4.2</v>
      </c>
      <c r="D7" s="35">
        <f>IF(OR(B7="",B7=0),"",C7/B7)</f>
        <v/>
      </c>
      <c r="E7" s="16" t="n">
        <v>3</v>
      </c>
      <c r="F7" s="36" t="inlineStr">
        <is>
          <t>No</t>
        </is>
      </c>
      <c r="G7" s="18" t="n">
        <v>1</v>
      </c>
      <c r="H7" s="37">
        <f>(D7&lt;EW_Turnover)+(E7&gt;0)+(F7="No")+(G7&lt;EW_Stock)</f>
        <v/>
      </c>
      <c r="I7" s="38">
        <f>IF(H7&gt;=2,"Pattern: act this week",IF(H7=1,"Watch","OK"))</f>
        <v/>
      </c>
    </row>
    <row r="8"/>
    <row r="9">
      <c r="A9" s="5" t="inlineStr">
        <is>
          <t>Summary</t>
        </is>
      </c>
    </row>
    <row r="10" ht="33" customHeight="1">
      <c r="A10" s="6" t="inlineStr">
        <is>
          <t>Fall from month 1 to month 6</t>
        </is>
      </c>
      <c r="B10" s="35">
        <f>(C2-C7)/C2</f>
        <v/>
      </c>
    </row>
    <row r="11">
      <c r="A11" s="6" t="inlineStr">
        <is>
          <t>Month 6 as % of plan</t>
        </is>
      </c>
      <c r="B11" s="35">
        <f>C7/B7</f>
        <v/>
      </c>
    </row>
    <row r="12">
      <c r="A12" s="6" t="inlineStr">
        <is>
          <t>Total returned checks</t>
        </is>
      </c>
      <c r="B12" s="37">
        <f>SUM(E2:E7)</f>
        <v/>
      </c>
    </row>
    <row r="13"/>
    <row r="14"/>
    <row r="15" ht="20" customHeight="1">
      <c r="A15" s="8" t="inlineStr">
        <is>
          <t>Follow-up type</t>
        </is>
      </c>
      <c r="B15" s="8" t="inlineStr">
        <is>
          <t>Checked</t>
        </is>
      </c>
      <c r="C15" s="8" t="inlineStr">
        <is>
          <t>Found</t>
        </is>
      </c>
      <c r="D15" s="8" t="inlineStr">
        <is>
          <t>Action, owner, date</t>
        </is>
      </c>
    </row>
    <row r="16" ht="33" customHeight="1">
      <c r="A16" s="6" t="inlineStr">
        <is>
          <t>Physical</t>
        </is>
      </c>
      <c r="B16" s="21" t="inlineStr">
        <is>
          <t>Warehouse stock at the month 6 visit</t>
        </is>
      </c>
      <c r="C16" s="21" t="inlineStr">
        <is>
          <t>Coffee stock matches the pledged quantity</t>
        </is>
      </c>
      <c r="D16" s="21" t="inlineStr">
        <is>
          <t>Move to monthly warehouse visits (Hiwot Alemu)</t>
        </is>
      </c>
    </row>
    <row r="17" ht="33" customHeight="1">
      <c r="A17" s="6" t="inlineStr">
        <is>
          <t>Financial</t>
        </is>
      </c>
      <c r="B17" s="21" t="inlineStr">
        <is>
          <t>Account turnover and returned checks</t>
        </is>
      </c>
      <c r="C17" s="21" t="inlineStr">
        <is>
          <t>Turnover 47% of plan; 3 returned checks in month 6</t>
        </is>
      </c>
      <c r="D17" s="21" t="inlineStr">
        <is>
          <t>Obtain buyer's written amendment by Friday (Hiwot Alemu)</t>
        </is>
      </c>
    </row>
    <row r="18" ht="33" customHeight="1">
      <c r="A18" s="6" t="inlineStr">
        <is>
          <t>Legal</t>
        </is>
      </c>
      <c r="B18" s="21" t="inlineStr">
        <is>
          <t>Pledge, takaful and assignment of export proceeds</t>
        </is>
      </c>
      <c r="C18" s="21" t="inlineStr">
        <is>
          <t>Shipment moved from month 5 to month 8</t>
        </is>
      </c>
      <c r="D18" s="21" t="inlineStr">
        <is>
          <t>Legal check of pledge and assignment of proceeds by Monday (Ahmed Yusuf)</t>
        </is>
      </c>
    </row>
    <row r="19" ht="33" customHeight="1">
      <c r="A19" s="6" t="inlineStr">
        <is>
          <t>System</t>
        </is>
      </c>
      <c r="B19" s="21" t="inlineStr">
        <is>
          <t>Grade, days past due and stage in the core system</t>
        </is>
      </c>
      <c r="C19" s="21" t="inlineStr">
        <is>
          <t>Grade to be reviewed</t>
        </is>
      </c>
      <c r="D19" s="21" t="inlineStr">
        <is>
          <t>Workout options to district committee next Thursday (district manager)</t>
        </is>
      </c>
    </row>
    <row r="20" ht="33" customHeight="1">
      <c r="A20" s="6" t="inlineStr">
        <is>
          <t>View</t>
        </is>
      </c>
      <c r="B20" s="21" t="inlineStr">
        <is>
          <t>Cash squeeze from delayed export proceeds, not missing stock. Visit, confirm the shipment status with the buyer's documents and move to monthly follow-up.</t>
        </is>
      </c>
    </row>
    <row r="21"/>
    <row r="22" ht="33" customHeight="1">
      <c r="A22" s="11" t="inlineStr">
        <is>
          <t>Figures follow the course (October 2026). Teaching figures (DFLs, grid weights, PD, LGD, CCF, sector limit) must be replaced with your bank's own. NBE directives, the bank's IFB procedure and its Sharia'h Advisory Committee rulings take precedence.</t>
        </is>
      </c>
      <c r="B22" s="12" t="n"/>
      <c r="C22" s="12" t="n"/>
      <c r="D22" s="12" t="n"/>
      <c r="E22" s="12" t="n"/>
      <c r="F22" s="12" t="n"/>
      <c r="G22" s="12" t="n"/>
      <c r="H22" s="12" t="n"/>
      <c r="I22" s="12" t="n"/>
    </row>
  </sheetData>
  <mergeCells count="2">
    <mergeCell ref="B20:D20"/>
    <mergeCell ref="A22:I22"/>
  </mergeCells>
  <conditionalFormatting sqref="I2:I7">
    <cfRule type="cellIs" priority="1" operator="equal" dxfId="0">
      <formula>"Pattern: act this week"</formula>
    </cfRule>
    <cfRule type="cellIs" priority="2" operator="equal" dxfId="1">
      <formula>"Watch"</formula>
    </cfRule>
    <cfRule type="cellIs" priority="3" operator="equal" dxfId="2">
      <formula>"OK"</formula>
    </cfRule>
  </conditionalFormatting>
  <dataValidations count="1">
    <dataValidation sqref="F2:F7" showDropDown="0" showInputMessage="0" showErrorMessage="0" allowBlank="1" errorTitle="Invalid entry" error="Choose a value from the list." type="list">
      <formula1>"Yes,No"</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6.xml><?xml version="1.0" encoding="utf-8"?>
<worksheet xmlns="http://schemas.openxmlformats.org/spreadsheetml/2006/main">
  <sheetPr>
    <tabColor rgb="000F4C3A"/>
    <outlinePr summaryBelow="1" summaryRight="1"/>
    <pageSetUpPr fitToPage="1"/>
  </sheetPr>
  <dimension ref="A1:G43"/>
  <sheetViews>
    <sheetView showGridLines="0" workbookViewId="0">
      <pane ySplit="1" topLeftCell="A2" activePane="bottomLeft" state="frozen"/>
      <selection pane="bottomLeft" activeCell="A1" sqref="A1"/>
    </sheetView>
  </sheetViews>
  <sheetFormatPr baseColWidth="8" defaultRowHeight="15"/>
  <cols>
    <col width="62" customWidth="1" min="1" max="1"/>
    <col width="18" customWidth="1" min="2" max="2"/>
    <col width="3" customWidth="1" min="3" max="3"/>
    <col width="8" customWidth="1" min="4" max="4"/>
    <col width="12" customWidth="1" min="5" max="5"/>
    <col width="16" customWidth="1" min="6" max="6"/>
    <col width="16" customWidth="1" min="7" max="7"/>
  </cols>
  <sheetData>
    <row r="1" ht="20" customHeight="1">
      <c r="A1" s="8" t="inlineStr">
        <is>
          <t>Item</t>
        </is>
      </c>
      <c r="B1" s="8" t="inlineStr">
        <is>
          <t>Value</t>
        </is>
      </c>
      <c r="D1" s="8" t="inlineStr">
        <is>
          <t>No.</t>
        </is>
      </c>
      <c r="E1" s="8" t="inlineStr">
        <is>
          <t>Due month</t>
        </is>
      </c>
      <c r="F1" s="8" t="inlineStr">
        <is>
          <t>Installment</t>
        </is>
      </c>
      <c r="G1" s="8" t="inlineStr">
        <is>
          <t>Balance after</t>
        </is>
      </c>
    </row>
    <row r="2">
      <c r="A2" s="6" t="inlineStr">
        <is>
          <t>Cost of goods (Birr)</t>
        </is>
      </c>
      <c r="B2" s="39" t="n">
        <v>25000000</v>
      </c>
      <c r="D2" s="37">
        <f>IF(1&lt;=$B$10,1,"")</f>
        <v/>
      </c>
      <c r="E2" s="40">
        <f>IF(D2="","",$B$14-$B$10+D2)</f>
        <v/>
      </c>
      <c r="F2" s="41">
        <f>IF(D2="","",IF(D2=$B$10,$B$13-ROUND($B$13/$B$10,2)*($B$10-1),ROUND($B$13/$B$10,2)))</f>
        <v/>
      </c>
      <c r="G2" s="41">
        <f>IF(D2="","",$B$13-SUM($F$2:F2))</f>
        <v/>
      </c>
    </row>
    <row r="3">
      <c r="A3" s="6" t="inlineStr">
        <is>
          <t>Annual profit rate</t>
        </is>
      </c>
      <c r="B3" s="17" t="n">
        <v>0.12</v>
      </c>
      <c r="D3" s="37">
        <f>IF(2&lt;=$B$10,2,"")</f>
        <v/>
      </c>
      <c r="E3" s="40">
        <f>IF(D3="","",$B$14-$B$10+D3)</f>
        <v/>
      </c>
      <c r="F3" s="41">
        <f>IF(D3="","",IF(D3=$B$10,$B$13-ROUND($B$13/$B$10,2)*($B$10-1),ROUND($B$13/$B$10,2)))</f>
        <v/>
      </c>
      <c r="G3" s="41">
        <f>IF(D3="","",$B$13-SUM($F$2:F3))</f>
        <v/>
      </c>
    </row>
    <row r="4">
      <c r="A4" s="6" t="inlineStr">
        <is>
          <t>Original term (months)</t>
        </is>
      </c>
      <c r="B4" s="16" t="n">
        <v>6</v>
      </c>
      <c r="D4" s="37">
        <f>IF(3&lt;=$B$10,3,"")</f>
        <v/>
      </c>
      <c r="E4" s="40">
        <f>IF(D4="","",$B$14-$B$10+D4)</f>
        <v/>
      </c>
      <c r="F4" s="41">
        <f>IF(D4="","",IF(D4=$B$10,$B$13-ROUND($B$13/$B$10,2)*($B$10-1),ROUND($B$13/$B$10,2)))</f>
        <v/>
      </c>
      <c r="G4" s="41">
        <f>IF(D4="","",$B$13-SUM($F$2:F4))</f>
        <v/>
      </c>
    </row>
    <row r="5">
      <c r="A5" s="6" t="inlineStr">
        <is>
          <t>Profit = cost x rate x months / 12</t>
        </is>
      </c>
      <c r="B5" s="41">
        <f>B2*B3*B4/12</f>
        <v/>
      </c>
      <c r="D5" s="37">
        <f>IF(4&lt;=$B$10,4,"")</f>
        <v/>
      </c>
      <c r="E5" s="40">
        <f>IF(D5="","",$B$14-$B$10+D5)</f>
        <v/>
      </c>
      <c r="F5" s="41">
        <f>IF(D5="","",IF(D5=$B$10,$B$13-ROUND($B$13/$B$10,2)*($B$10-1),ROUND($B$13/$B$10,2)))</f>
        <v/>
      </c>
      <c r="G5" s="41">
        <f>IF(D5="","",$B$13-SUM($F$2:F5))</f>
        <v/>
      </c>
    </row>
    <row r="6">
      <c r="A6" s="6" t="inlineStr">
        <is>
          <t>Sale price (fixed at signing)</t>
        </is>
      </c>
      <c r="B6" s="42">
        <f>B2+B5</f>
        <v/>
      </c>
      <c r="D6" s="37">
        <f>IF(5&lt;=$B$10,5,"")</f>
        <v/>
      </c>
      <c r="E6" s="40">
        <f>IF(D6="","",$B$14-$B$10+D6)</f>
        <v/>
      </c>
      <c r="F6" s="41">
        <f>IF(D6="","",IF(D6=$B$10,$B$13-ROUND($B$13/$B$10,2)*($B$10-1),ROUND($B$13/$B$10,2)))</f>
        <v/>
      </c>
      <c r="G6" s="41">
        <f>IF(D6="","",$B$13-SUM($F$2:F6))</f>
        <v/>
      </c>
    </row>
    <row r="7">
      <c r="A7" s="6" t="inlineStr">
        <is>
          <t>Extension requested (months)</t>
        </is>
      </c>
      <c r="B7" s="16" t="n">
        <v>3</v>
      </c>
      <c r="D7" s="37">
        <f>IF(6&lt;=$B$10,6,"")</f>
        <v/>
      </c>
      <c r="E7" s="40">
        <f>IF(D7="","",$B$14-$B$10+D7)</f>
        <v/>
      </c>
      <c r="F7" s="41">
        <f>IF(D7="","",IF(D7=$B$10,$B$13-ROUND($B$13/$B$10,2)*($B$10-1),ROUND($B$13/$B$10,2)))</f>
        <v/>
      </c>
      <c r="G7" s="41">
        <f>IF(D7="","",$B$13-SUM($F$2:F7))</f>
        <v/>
      </c>
    </row>
    <row r="8">
      <c r="A8" s="6" t="inlineStr">
        <is>
          <t>Partial payment from voluntary sale of collateral</t>
        </is>
      </c>
      <c r="B8" s="39" t="n">
        <v>2000000</v>
      </c>
      <c r="D8" s="37">
        <f>IF(7&lt;=$B$10,7,"")</f>
        <v/>
      </c>
      <c r="E8" s="40">
        <f>IF(D8="","",$B$14-$B$10+D8)</f>
        <v/>
      </c>
      <c r="F8" s="41">
        <f>IF(D8="","",IF(D8=$B$10,$B$13-ROUND($B$13/$B$10,2)*($B$10-1),ROUND($B$13/$B$10,2)))</f>
        <v/>
      </c>
      <c r="G8" s="41">
        <f>IF(D8="","",$B$13-SUM($F$2:F8))</f>
        <v/>
      </c>
    </row>
    <row r="9">
      <c r="A9" s="6" t="inlineStr">
        <is>
          <t>Collected to date</t>
        </is>
      </c>
      <c r="B9" s="39" t="n">
        <v>0</v>
      </c>
      <c r="D9" s="37">
        <f>IF(8&lt;=$B$10,8,"")</f>
        <v/>
      </c>
      <c r="E9" s="40">
        <f>IF(D9="","",$B$14-$B$10+D9)</f>
        <v/>
      </c>
      <c r="F9" s="41">
        <f>IF(D9="","",IF(D9=$B$10,$B$13-ROUND($B$13/$B$10,2)*($B$10-1),ROUND($B$13/$B$10,2)))</f>
        <v/>
      </c>
      <c r="G9" s="41">
        <f>IF(D9="","",$B$13-SUM($F$2:F9))</f>
        <v/>
      </c>
    </row>
    <row r="10">
      <c r="A10" s="6" t="inlineStr">
        <is>
          <t>Number of installments in the new schedule</t>
        </is>
      </c>
      <c r="B10" s="16" t="n">
        <v>1</v>
      </c>
      <c r="D10" s="37">
        <f>IF(9&lt;=$B$10,9,"")</f>
        <v/>
      </c>
      <c r="E10" s="40">
        <f>IF(D10="","",$B$14-$B$10+D10)</f>
        <v/>
      </c>
      <c r="F10" s="41">
        <f>IF(D10="","",IF(D10=$B$10,$B$13-ROUND($B$13/$B$10,2)*($B$10-1),ROUND($B$13/$B$10,2)))</f>
        <v/>
      </c>
      <c r="G10" s="41">
        <f>IF(D10="","",$B$13-SUM($F$2:F10))</f>
        <v/>
      </c>
    </row>
    <row r="11" ht="33" customHeight="1">
      <c r="A11" s="6" t="inlineStr">
        <is>
          <t>Profit a conventional lender would add for the extension (comparison only, NOT charged)</t>
        </is>
      </c>
      <c r="B11" s="41">
        <f>B2*B3*B7/12</f>
        <v/>
      </c>
      <c r="D11" s="37">
        <f>IF(10&lt;=$B$10,10,"")</f>
        <v/>
      </c>
      <c r="E11" s="40">
        <f>IF(D11="","",$B$14-$B$10+D11)</f>
        <v/>
      </c>
      <c r="F11" s="41">
        <f>IF(D11="","",IF(D11=$B$10,$B$13-ROUND($B$13/$B$10,2)*($B$10-1),ROUND($B$13/$B$10,2)))</f>
        <v/>
      </c>
      <c r="G11" s="41">
        <f>IF(D11="","",$B$13-SUM($F$2:F11))</f>
        <v/>
      </c>
    </row>
    <row r="12">
      <c r="A12" s="6" t="inlineStr">
        <is>
          <t>Added profit charged</t>
        </is>
      </c>
      <c r="B12" s="42" t="n">
        <v>0</v>
      </c>
      <c r="D12" s="37">
        <f>IF(11&lt;=$B$10,11,"")</f>
        <v/>
      </c>
      <c r="E12" s="40">
        <f>IF(D12="","",$B$14-$B$10+D12)</f>
        <v/>
      </c>
      <c r="F12" s="41">
        <f>IF(D12="","",IF(D12=$B$10,$B$13-ROUND($B$13/$B$10,2)*($B$10-1),ROUND($B$13/$B$10,2)))</f>
        <v/>
      </c>
      <c r="G12" s="41">
        <f>IF(D12="","",$B$13-SUM($F$2:F12))</f>
        <v/>
      </c>
    </row>
    <row r="13">
      <c r="A13" s="6" t="inlineStr">
        <is>
          <t>Balance to reschedule</t>
        </is>
      </c>
      <c r="B13" s="41">
        <f>B6-B8-B9</f>
        <v/>
      </c>
      <c r="D13" s="37">
        <f>IF(12&lt;=$B$10,12,"")</f>
        <v/>
      </c>
      <c r="E13" s="40">
        <f>IF(D13="","",$B$14-$B$10+D13)</f>
        <v/>
      </c>
      <c r="F13" s="41">
        <f>IF(D13="","",IF(D13=$B$10,$B$13-ROUND($B$13/$B$10,2)*($B$10-1),ROUND($B$13/$B$10,2)))</f>
        <v/>
      </c>
      <c r="G13" s="41">
        <f>IF(D13="","",$B$13-SUM($F$2:F13))</f>
        <v/>
      </c>
    </row>
    <row r="14">
      <c r="A14" s="6" t="inlineStr">
        <is>
          <t>New due date (original term + extension)</t>
        </is>
      </c>
      <c r="B14" s="40">
        <f>B4+B7</f>
        <v/>
      </c>
      <c r="D14" s="22" t="inlineStr">
        <is>
          <t>Total</t>
        </is>
      </c>
      <c r="E14" s="43" t="n"/>
      <c r="F14" s="44">
        <f>SUM(F2:F13)</f>
        <v/>
      </c>
      <c r="G14" s="45">
        <f>IF(ROUND(F14-B13,2)=0,"Matches balance","Check")</f>
        <v/>
      </c>
    </row>
    <row r="15">
      <c r="A15" s="6" t="inlineStr">
        <is>
          <t>Total the customer pays</t>
        </is>
      </c>
      <c r="B15" s="42">
        <f>B9+B13+B8</f>
        <v/>
      </c>
      <c r="D15" s="20" t="inlineStr">
        <is>
          <t>Installments are monthly and end on the new due date. Example: Wondo Genet Traders, balance 3,600,000 over 12 installments of 300,000.</t>
        </is>
      </c>
    </row>
    <row r="16">
      <c r="A16" s="6" t="inlineStr">
        <is>
          <t>Price check</t>
        </is>
      </c>
      <c r="B16" s="6">
        <f>IF(B15=B6,"OK: price unchanged","ERROR: price changed")</f>
        <v/>
      </c>
    </row>
    <row r="17"/>
    <row r="18">
      <c r="A18" s="5" t="inlineStr">
        <is>
          <t>Damage charge</t>
        </is>
      </c>
    </row>
    <row r="19">
      <c r="A19" s="6" t="inlineStr">
        <is>
          <t>Delay without good reason? (Yes/No)</t>
        </is>
      </c>
      <c r="B19" s="21" t="inlineStr">
        <is>
          <t>No</t>
        </is>
      </c>
    </row>
    <row r="20">
      <c r="A20" s="6" t="inlineStr">
        <is>
          <t>Damage charge per contract (Birr)</t>
        </is>
      </c>
      <c r="B20" s="39" t="n">
        <v>0</v>
      </c>
    </row>
    <row r="21" ht="33" customHeight="1">
      <c r="A21" s="6" t="inlineStr">
        <is>
          <t>Destination</t>
        </is>
      </c>
      <c r="B21" s="10" t="inlineStr">
        <is>
          <t>Charity account, as the SAC directs</t>
        </is>
      </c>
    </row>
    <row r="22">
      <c r="A22" s="6" t="inlineStr">
        <is>
          <t>Credited to (Charity account / Income)</t>
        </is>
      </c>
      <c r="B22" s="21" t="inlineStr">
        <is>
          <t>Charity account</t>
        </is>
      </c>
    </row>
    <row r="23">
      <c r="A23" s="6" t="inlineStr">
        <is>
          <t>Damage check</t>
        </is>
      </c>
      <c r="B23" s="25">
        <f>IF(AND(B20&gt;0,B22="Income"),"ERROR: damage charges cannot be income",IF(AND(B20&gt;0,B19="No"),"Check: no charge without unjustified delay","OK"))</f>
        <v/>
      </c>
    </row>
    <row r="24"/>
    <row r="25">
      <c r="A25" s="5" t="inlineStr">
        <is>
          <t>Conditions that protect the bank</t>
        </is>
      </c>
    </row>
    <row r="26">
      <c r="A26" s="21" t="inlineStr">
        <is>
          <t>1. Buyer's written amendment of the shipment date</t>
        </is>
      </c>
    </row>
    <row r="27">
      <c r="A27" s="21" t="inlineStr">
        <is>
          <t>2. Export proceeds assigned to Bank A</t>
        </is>
      </c>
    </row>
    <row r="28">
      <c r="A28" s="21" t="inlineStr">
        <is>
          <t>3. Pledge and takaful extended to month 9</t>
        </is>
      </c>
    </row>
    <row r="29">
      <c r="A29" s="21" t="inlineStr">
        <is>
          <t>4. Monthly warehouse visits</t>
        </is>
      </c>
    </row>
    <row r="30">
      <c r="A30" s="21" t="inlineStr">
        <is>
          <t>5. Partial payment of Birr 2,000,000 from the voluntary sale of the pledged pickup truck</t>
        </is>
      </c>
    </row>
    <row r="31">
      <c r="A31" s="21" t="inlineStr">
        <is>
          <t>6. Grade and stage reviewed</t>
        </is>
      </c>
    </row>
    <row r="32">
      <c r="A32" s="21" t="inlineStr">
        <is>
          <t>7. Re-transfer to performing only after payment as rescheduled</t>
        </is>
      </c>
    </row>
    <row r="33"/>
    <row r="34">
      <c r="A34" s="5" t="inlineStr">
        <is>
          <t>Sharia'h check (Yes/No)</t>
        </is>
      </c>
    </row>
    <row r="35">
      <c r="A35" s="10" t="inlineStr">
        <is>
          <t>Price unchanged</t>
        </is>
      </c>
      <c r="B35" s="36" t="inlineStr">
        <is>
          <t>Yes</t>
        </is>
      </c>
    </row>
    <row r="36">
      <c r="A36" s="10" t="inlineStr">
        <is>
          <t>No fee equal to time value</t>
        </is>
      </c>
      <c r="B36" s="36" t="inlineStr">
        <is>
          <t>Yes</t>
        </is>
      </c>
    </row>
    <row r="37">
      <c r="A37" s="10" t="inlineStr">
        <is>
          <t>No new Murabaha on goods the customer already owns</t>
        </is>
      </c>
      <c r="B37" s="36" t="inlineStr">
        <is>
          <t>Yes</t>
        </is>
      </c>
    </row>
    <row r="38">
      <c r="A38" s="10" t="inlineStr">
        <is>
          <t>Any new financing is a genuine SAC-approved transaction</t>
        </is>
      </c>
      <c r="B38" s="36" t="inlineStr">
        <is>
          <t>Yes</t>
        </is>
      </c>
    </row>
    <row r="39">
      <c r="A39" s="10" t="inlineStr">
        <is>
          <t>Damage charges to charity</t>
        </is>
      </c>
      <c r="B39" s="36" t="inlineStr">
        <is>
          <t>Yes</t>
        </is>
      </c>
    </row>
    <row r="40">
      <c r="A40" s="6" t="inlineStr">
        <is>
          <t>Sharia'h check result</t>
        </is>
      </c>
      <c r="B40" s="6">
        <f>IF(COUNTIF(B35:B39,"Yes")=5,"All five checks met","Check the items marked No")</f>
        <v/>
      </c>
    </row>
    <row r="41">
      <c r="A41" s="20" t="inlineStr">
        <is>
          <t>The plan changes only the date. The conditions, not added profit, protect the bank.</t>
        </is>
      </c>
    </row>
    <row r="42"/>
    <row r="43" ht="33" customHeight="1">
      <c r="A43" s="11" t="inlineStr">
        <is>
          <t>Figures follow the course (October 2026). Teaching figures (DFLs, grid weights, PD, LGD, CCF, sector limit) must be replaced with your bank's own. NBE directives, the bank's IFB procedure and its Sharia'h Advisory Committee rulings take precedence.</t>
        </is>
      </c>
      <c r="B43" s="12" t="n"/>
      <c r="C43" s="12" t="n"/>
      <c r="D43" s="12" t="n"/>
      <c r="E43" s="12" t="n"/>
      <c r="F43" s="12" t="n"/>
      <c r="G43" s="12" t="n"/>
    </row>
  </sheetData>
  <mergeCells count="11">
    <mergeCell ref="A26:B26"/>
    <mergeCell ref="A30:B30"/>
    <mergeCell ref="D15:G16"/>
    <mergeCell ref="A29:B29"/>
    <mergeCell ref="A41:B41"/>
    <mergeCell ref="A28:B28"/>
    <mergeCell ref="A32:B32"/>
    <mergeCell ref="D14:E14"/>
    <mergeCell ref="A43:G43"/>
    <mergeCell ref="A27:B27"/>
    <mergeCell ref="A31:B31"/>
  </mergeCells>
  <conditionalFormatting sqref="B16">
    <cfRule type="cellIs" priority="1" operator="equal" dxfId="0">
      <formula>"ERROR: price changed"</formula>
    </cfRule>
    <cfRule type="cellIs" priority="2" operator="equal" dxfId="2">
      <formula>"OK: price unchanged"</formula>
    </cfRule>
  </conditionalFormatting>
  <conditionalFormatting sqref="B23">
    <cfRule type="cellIs" priority="3" operator="equal" dxfId="0">
      <formula>"ERROR: damage charges cannot be income"</formula>
    </cfRule>
  </conditionalFormatting>
  <dataValidations count="4">
    <dataValidation sqref="B10" showDropDown="0" showInputMessage="0" showErrorMessage="1" allowBlank="1" errorTitle="Invalid entry" error="Enter 1 to 12 installments." type="whole" operator="between">
      <formula1>1</formula1>
      <formula2>12</formula2>
    </dataValidation>
    <dataValidation sqref="B19" showDropDown="0" showInputMessage="0" showErrorMessage="0" allowBlank="1" errorTitle="Invalid entry" error="Choose a value from the list." type="list">
      <formula1>"Yes,No"</formula1>
    </dataValidation>
    <dataValidation sqref="B22" showDropDown="0" showInputMessage="0" showErrorMessage="0" allowBlank="1" errorTitle="Invalid entry" error="Choose a value from the list." type="list">
      <formula1>"Charity account,Income"</formula1>
    </dataValidation>
    <dataValidation sqref="B35:B39" showDropDown="0" showInputMessage="0" showErrorMessage="0" allowBlank="1" errorTitle="Invalid entry" error="Choose a value from the list." type="list">
      <formula1>"Yes,No"</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legacyDrawing xmlns:r="http://schemas.openxmlformats.org/officeDocument/2006/relationships" r:id="anysvml"/>
</worksheet>
</file>

<file path=xl/worksheets/sheet7.xml><?xml version="1.0" encoding="utf-8"?>
<worksheet xmlns="http://schemas.openxmlformats.org/spreadsheetml/2006/main">
  <sheetPr>
    <tabColor rgb="000F4C3A"/>
    <outlinePr summaryBelow="1" summaryRight="1"/>
    <pageSetUpPr fitToPage="1"/>
  </sheetPr>
  <dimension ref="A1:L23"/>
  <sheetViews>
    <sheetView showGridLines="0" workbookViewId="0">
      <pane ySplit="1" topLeftCell="A2" activePane="bottomLeft" state="frozen"/>
      <selection pane="bottomLeft" activeCell="A1" sqref="A1"/>
    </sheetView>
  </sheetViews>
  <sheetFormatPr baseColWidth="8" defaultRowHeight="15"/>
  <cols>
    <col width="36" customWidth="1" min="1" max="1"/>
    <col width="14" customWidth="1" min="2" max="2"/>
    <col width="11" customWidth="1" min="3" max="3"/>
    <col width="11" customWidth="1" min="4" max="4"/>
    <col width="11" customWidth="1" min="5" max="5"/>
    <col width="13" customWidth="1" min="6" max="6"/>
    <col width="11" customWidth="1" min="7" max="7"/>
    <col width="12" customWidth="1" min="8" max="8"/>
    <col width="11" customWidth="1" min="9" max="9"/>
    <col width="14" customWidth="1" min="10" max="10"/>
    <col width="10" customWidth="1" min="11" max="11"/>
    <col width="22" customWidth="1" min="12" max="12"/>
  </cols>
  <sheetData>
    <row r="1" ht="62" customHeight="1">
      <c r="A1" s="8" t="inlineStr">
        <is>
          <t>File</t>
        </is>
      </c>
      <c r="B1" s="8" t="inlineStr">
        <is>
          <t>Amount (Birr)</t>
        </is>
      </c>
      <c r="C1" s="8" t="inlineStr">
        <is>
          <t>Absence of property</t>
        </is>
      </c>
      <c r="D1" s="8" t="inlineStr">
        <is>
          <t>Insolvency</t>
        </is>
      </c>
      <c r="E1" s="8" t="inlineStr">
        <is>
          <t>Bankruptcy</t>
        </is>
      </c>
      <c r="F1" s="8" t="inlineStr">
        <is>
          <t>Cost of recovery above realizable value</t>
        </is>
      </c>
      <c r="G1" s="8" t="inlineStr">
        <is>
          <t>Defective documents</t>
        </is>
      </c>
      <c r="H1" s="8" t="inlineStr">
        <is>
          <t>Court judgment against the bank</t>
        </is>
      </c>
      <c r="I1" s="8" t="inlineStr">
        <is>
          <t>Statutory period passed</t>
        </is>
      </c>
      <c r="J1" s="8" t="inlineStr">
        <is>
          <t>Recoverable collateral value</t>
        </is>
      </c>
      <c r="K1" s="8" t="inlineStr">
        <is>
          <t>Evidence count</t>
        </is>
      </c>
      <c r="L1" s="8" t="inlineStr">
        <is>
          <t>Ready for write-off?</t>
        </is>
      </c>
    </row>
    <row r="2" ht="33" customHeight="1">
      <c r="A2" s="21" t="inlineStr">
        <is>
          <t>File 1: trader (vehicle stolen, no property found)</t>
        </is>
      </c>
      <c r="B2" s="39" t="n">
        <v>2100000</v>
      </c>
      <c r="C2" s="36" t="inlineStr">
        <is>
          <t>Yes</t>
        </is>
      </c>
      <c r="D2" s="36" t="inlineStr">
        <is>
          <t>No</t>
        </is>
      </c>
      <c r="E2" s="36" t="inlineStr">
        <is>
          <t>No</t>
        </is>
      </c>
      <c r="F2" s="36" t="inlineStr">
        <is>
          <t>No</t>
        </is>
      </c>
      <c r="G2" s="36" t="inlineStr">
        <is>
          <t>No</t>
        </is>
      </c>
      <c r="H2" s="36" t="inlineStr">
        <is>
          <t>No</t>
        </is>
      </c>
      <c r="I2" s="36" t="inlineStr">
        <is>
          <t>No</t>
        </is>
      </c>
      <c r="J2" s="39" t="n">
        <v>0</v>
      </c>
      <c r="K2" s="37">
        <f>COUNTIF(C2:I2,"Yes")</f>
        <v/>
      </c>
      <c r="L2" s="38">
        <f>IF(AND(K2&gt;=1,J2&lt;B2),"Yes: propose","No: recover or collect evidence")</f>
        <v/>
      </c>
    </row>
    <row r="3" ht="33" customHeight="1">
      <c r="A3" s="21" t="inlineStr">
        <is>
          <t>File 2: merchant (abroad, building valued at Birr 7 million)</t>
        </is>
      </c>
      <c r="B3" s="39" t="n">
        <v>5000000</v>
      </c>
      <c r="C3" s="36" t="inlineStr">
        <is>
          <t>No</t>
        </is>
      </c>
      <c r="D3" s="36" t="inlineStr">
        <is>
          <t>No</t>
        </is>
      </c>
      <c r="E3" s="36" t="inlineStr">
        <is>
          <t>No</t>
        </is>
      </c>
      <c r="F3" s="36" t="inlineStr">
        <is>
          <t>No</t>
        </is>
      </c>
      <c r="G3" s="36" t="inlineStr">
        <is>
          <t>No</t>
        </is>
      </c>
      <c r="H3" s="36" t="inlineStr">
        <is>
          <t>No</t>
        </is>
      </c>
      <c r="I3" s="36" t="inlineStr">
        <is>
          <t>No</t>
        </is>
      </c>
      <c r="J3" s="39" t="n">
        <v>7000000</v>
      </c>
      <c r="K3" s="37">
        <f>COUNTIF(C3:I3,"Yes")</f>
        <v/>
      </c>
      <c r="L3" s="38">
        <f>IF(AND(K3&gt;=1,J3&lt;B3),"Yes: propose","No: recover or collect evidence")</f>
        <v/>
      </c>
    </row>
    <row r="4" ht="33" customHeight="1">
      <c r="A4" s="21" t="inlineStr">
        <is>
          <t>File 3: retailer (mortgage never registered)</t>
        </is>
      </c>
      <c r="B4" s="39" t="n">
        <v>900000</v>
      </c>
      <c r="C4" s="36" t="inlineStr">
        <is>
          <t>No</t>
        </is>
      </c>
      <c r="D4" s="36" t="inlineStr">
        <is>
          <t>No</t>
        </is>
      </c>
      <c r="E4" s="36" t="inlineStr">
        <is>
          <t>No</t>
        </is>
      </c>
      <c r="F4" s="36" t="inlineStr">
        <is>
          <t>No</t>
        </is>
      </c>
      <c r="G4" s="36" t="inlineStr">
        <is>
          <t>Yes</t>
        </is>
      </c>
      <c r="H4" s="36" t="inlineStr">
        <is>
          <t>No</t>
        </is>
      </c>
      <c r="I4" s="36" t="inlineStr">
        <is>
          <t>No</t>
        </is>
      </c>
      <c r="J4" s="39" t="n">
        <v>0</v>
      </c>
      <c r="K4" s="37">
        <f>COUNTIF(C4:I4,"Yes")</f>
        <v/>
      </c>
      <c r="L4" s="38">
        <f>IF(AND(K4&gt;=1,J4&lt;B4),"Yes: propose","No: recover or collect evidence")</f>
        <v/>
      </c>
    </row>
    <row r="5"/>
    <row r="6">
      <c r="A6" s="5" t="inlineStr">
        <is>
          <t>Accounting for a written-off Murabaha receivable (Birr)</t>
        </is>
      </c>
    </row>
    <row r="7" ht="20" customHeight="1">
      <c r="A7" s="8" t="inlineStr">
        <is>
          <t>Item</t>
        </is>
      </c>
      <c r="B7" s="8" t="inlineStr">
        <is>
          <t>Debit</t>
        </is>
      </c>
      <c r="C7" s="8" t="inlineStr">
        <is>
          <t>Credit</t>
        </is>
      </c>
    </row>
    <row r="8">
      <c r="A8" s="10" t="inlineStr">
        <is>
          <t>Murabaha receivable outstanding</t>
        </is>
      </c>
      <c r="B8" s="39" t="n">
        <v>4800000</v>
      </c>
      <c r="C8" s="10" t="inlineStr"/>
      <c r="D8" s="20" t="inlineStr">
        <is>
          <t>Rows 8, 9 and 11 are the balances; rows 12 to 14 are the write-off entry. The provision absorbs the cost; the suspense account absorbs the profit that was never recognized. The file moves to the register and recovery continues.</t>
        </is>
      </c>
    </row>
    <row r="9">
      <c r="A9" s="10" t="inlineStr">
        <is>
          <t>Of which cost portion</t>
        </is>
      </c>
      <c r="B9" s="39" t="n">
        <v>4400000</v>
      </c>
      <c r="C9" s="10" t="inlineStr"/>
    </row>
    <row r="10" ht="33" customHeight="1">
      <c r="A10" s="10" t="inlineStr">
        <is>
          <t>Of which profit portion, held in suspense since non-accrual</t>
        </is>
      </c>
      <c r="B10" s="41">
        <f>B8-B9</f>
        <v/>
      </c>
      <c r="C10" s="10" t="inlineStr"/>
    </row>
    <row r="11">
      <c r="A11" s="10" t="inlineStr">
        <is>
          <t>Provision held against the cost portion</t>
        </is>
      </c>
      <c r="B11" s="39" t="n">
        <v>4400000</v>
      </c>
      <c r="C11" s="10" t="inlineStr"/>
    </row>
    <row r="12">
      <c r="A12" s="10" t="inlineStr">
        <is>
          <t>Entry: debit provision</t>
        </is>
      </c>
      <c r="B12" s="41">
        <f>MIN(B11,B9)</f>
        <v/>
      </c>
      <c r="C12" s="10" t="inlineStr"/>
    </row>
    <row r="13">
      <c r="A13" s="10" t="inlineStr">
        <is>
          <t>Entry: debit profit in suspense</t>
        </is>
      </c>
      <c r="B13" s="41">
        <f>B10</f>
        <v/>
      </c>
      <c r="C13" s="10" t="inlineStr"/>
    </row>
    <row r="14">
      <c r="A14" s="10" t="inlineStr">
        <is>
          <t>Entry: credit Murabaha receivable</t>
        </is>
      </c>
      <c r="B14" s="10" t="inlineStr"/>
      <c r="C14" s="41">
        <f>B8</f>
        <v/>
      </c>
    </row>
    <row r="15">
      <c r="A15" s="6" t="inlineStr">
        <is>
          <t>Further charge to income at write-off</t>
        </is>
      </c>
      <c r="B15" s="41">
        <f>B8-B12-B13</f>
        <v/>
      </c>
      <c r="C15" s="10" t="inlineStr"/>
    </row>
    <row r="16"/>
    <row r="17">
      <c r="A17" s="5" t="inlineStr">
        <is>
          <t>Written-off register book</t>
        </is>
      </c>
    </row>
    <row r="18" ht="34" customHeight="1">
      <c r="A18" s="8" t="inlineStr">
        <is>
          <t>Customer</t>
        </is>
      </c>
      <c r="B18" s="8" t="inlineStr">
        <is>
          <t>Product</t>
        </is>
      </c>
      <c r="C18" s="8" t="inlineStr">
        <is>
          <t>Cost</t>
        </is>
      </c>
      <c r="D18" s="8" t="inlineStr">
        <is>
          <t>Profit</t>
        </is>
      </c>
      <c r="E18" s="8" t="inlineStr">
        <is>
          <t>Approval date and level</t>
        </is>
      </c>
      <c r="F18" s="31" t="n"/>
      <c r="G18" s="8" t="inlineStr">
        <is>
          <t>Guarantors</t>
        </is>
      </c>
      <c r="H18" s="8" t="inlineStr">
        <is>
          <t>Securities still held</t>
        </is>
      </c>
      <c r="I18" s="31" t="n"/>
      <c r="J18" s="8" t="inlineStr">
        <is>
          <t>Recoveries to date</t>
        </is>
      </c>
      <c r="K18" s="30" t="n"/>
      <c r="L18" s="31" t="n"/>
    </row>
    <row r="19" ht="33" customHeight="1">
      <c r="A19" s="21" t="inlineStr">
        <is>
          <t>File 1: trader</t>
        </is>
      </c>
      <c r="B19" s="21" t="inlineStr">
        <is>
          <t>Murabaha (vehicle)</t>
        </is>
      </c>
      <c r="C19" s="39" t="n">
        <v>1900000</v>
      </c>
      <c r="D19" s="39" t="n">
        <v>200000</v>
      </c>
      <c r="E19" s="21" t="inlineStr">
        <is>
          <t>(date), district committee</t>
        </is>
      </c>
      <c r="G19" s="21" t="inlineStr">
        <is>
          <t>Guarantor 1</t>
        </is>
      </c>
      <c r="H19" s="21" t="inlineStr">
        <is>
          <t>None</t>
        </is>
      </c>
      <c r="J19" s="39" t="n">
        <v>0</v>
      </c>
    </row>
    <row r="20" ht="33" customHeight="1">
      <c r="A20" s="21" t="inlineStr">
        <is>
          <t>File 3: retailer</t>
        </is>
      </c>
      <c r="B20" s="21" t="inlineStr">
        <is>
          <t>Murabaha (stock)</t>
        </is>
      </c>
      <c r="C20" s="39" t="n">
        <v>820000</v>
      </c>
      <c r="D20" s="39" t="n">
        <v>80000</v>
      </c>
      <c r="E20" s="21" t="inlineStr">
        <is>
          <t>(date), district committee</t>
        </is>
      </c>
      <c r="G20" s="21" t="inlineStr">
        <is>
          <t>None</t>
        </is>
      </c>
      <c r="H20" s="21" t="inlineStr">
        <is>
          <t>Unregistered mortgage (defective)</t>
        </is>
      </c>
      <c r="J20" s="39" t="n">
        <v>0</v>
      </c>
    </row>
    <row r="21">
      <c r="A21" s="20" t="inlineStr">
        <is>
          <t>Write-off is an accounting step, not forgiveness: recovery from the customer, guarantors and securities continues and is recorded here.</t>
        </is>
      </c>
    </row>
    <row r="22"/>
    <row r="23" ht="33" customHeight="1">
      <c r="A23" s="11" t="inlineStr">
        <is>
          <t>Figures follow the course (October 2026). Teaching figures (DFLs, grid weights, PD, LGD, CCF, sector limit) must be replaced with your bank's own. NBE directives, the bank's IFB procedure and its Sharia'h Advisory Committee rulings take precedence.</t>
        </is>
      </c>
      <c r="B23" s="12" t="n"/>
      <c r="C23" s="12" t="n"/>
      <c r="D23" s="12" t="n"/>
      <c r="E23" s="12" t="n"/>
      <c r="F23" s="12" t="n"/>
      <c r="G23" s="12" t="n"/>
      <c r="H23" s="12" t="n"/>
      <c r="I23" s="12" t="n"/>
      <c r="J23" s="12" t="n"/>
      <c r="K23" s="12" t="n"/>
      <c r="L23" s="12" t="n"/>
    </row>
  </sheetData>
  <mergeCells count="12">
    <mergeCell ref="A21:L21"/>
    <mergeCell ref="E20:F20"/>
    <mergeCell ref="H20:I20"/>
    <mergeCell ref="J18:L18"/>
    <mergeCell ref="J19:L19"/>
    <mergeCell ref="E19:F19"/>
    <mergeCell ref="H18:I18"/>
    <mergeCell ref="A23:L23"/>
    <mergeCell ref="H19:I19"/>
    <mergeCell ref="D8:L11"/>
    <mergeCell ref="J20:L20"/>
    <mergeCell ref="E18:F18"/>
  </mergeCells>
  <conditionalFormatting sqref="L2:L4">
    <cfRule type="cellIs" priority="1" operator="equal" dxfId="2">
      <formula>"Yes: propose"</formula>
    </cfRule>
    <cfRule type="cellIs" priority="2" operator="equal" dxfId="1">
      <formula>"No: recover or collect evidence"</formula>
    </cfRule>
  </conditionalFormatting>
  <dataValidations count="1">
    <dataValidation sqref="C2:I4" showDropDown="0" showInputMessage="0" showErrorMessage="0" allowBlank="1" errorTitle="Invalid entry" error="Choose a value from the list." type="list">
      <formula1>"Yes,No"</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8.xml><?xml version="1.0" encoding="utf-8"?>
<worksheet xmlns="http://schemas.openxmlformats.org/spreadsheetml/2006/main">
  <sheetPr>
    <tabColor rgb="000F4C3A"/>
    <outlinePr summaryBelow="1" summaryRight="1"/>
    <pageSetUpPr fitToPage="1"/>
  </sheetPr>
  <dimension ref="A1:G45"/>
  <sheetViews>
    <sheetView showGridLines="0" workbookViewId="0">
      <pane ySplit="4" topLeftCell="A5" activePane="bottomLeft" state="frozen"/>
      <selection pane="bottomLeft" activeCell="A1" sqref="A1"/>
    </sheetView>
  </sheetViews>
  <sheetFormatPr baseColWidth="8" defaultRowHeight="15"/>
  <cols>
    <col width="44" customWidth="1" min="1" max="1"/>
    <col width="16" customWidth="1" min="2" max="2"/>
    <col width="14" customWidth="1" min="3" max="3"/>
    <col width="14" customWidth="1" min="4" max="4"/>
    <col width="14" customWidth="1" min="5" max="5"/>
    <col width="14" customWidth="1" min="6" max="6"/>
    <col width="14" customWidth="1" min="7" max="7"/>
  </cols>
  <sheetData>
    <row r="1" ht="26" customHeight="1">
      <c r="A1" s="1" t="inlineStr">
        <is>
          <t>Provisioning: classification, stage and ECL (Bank A, Hawassa district)</t>
        </is>
      </c>
      <c r="B1" s="2" t="n"/>
      <c r="C1" s="2" t="n"/>
      <c r="D1" s="2" t="n"/>
      <c r="E1" s="2" t="n"/>
      <c r="F1" s="2" t="n"/>
      <c r="G1" s="2" t="n"/>
    </row>
    <row r="2">
      <c r="A2" s="46" t="inlineStr">
        <is>
          <t>ECL = PD x LGD x EAD. PD and LGD come from the Settings sheet; amounts in Birr million unless the line says Birr.</t>
        </is>
      </c>
    </row>
    <row r="3"/>
    <row r="4" ht="34" customHeight="1">
      <c r="A4" s="8" t="inlineStr">
        <is>
          <t>Stage</t>
        </is>
      </c>
      <c r="B4" s="8" t="inlineStr">
        <is>
          <t>Exposure (Birr million)</t>
        </is>
      </c>
      <c r="C4" s="8" t="inlineStr">
        <is>
          <t>PD</t>
        </is>
      </c>
      <c r="D4" s="8" t="inlineStr">
        <is>
          <t>LGD</t>
        </is>
      </c>
      <c r="E4" s="8" t="inlineStr">
        <is>
          <t>ECL (Birr million)</t>
        </is>
      </c>
      <c r="F4" s="8" t="inlineStr">
        <is>
          <t>Note</t>
        </is>
      </c>
      <c r="G4" s="31" t="n"/>
    </row>
    <row r="5">
      <c r="A5" s="6" t="inlineStr">
        <is>
          <t>Stage 1</t>
        </is>
      </c>
      <c r="B5" s="26" t="n">
        <v>1500</v>
      </c>
      <c r="C5" s="29">
        <f>INDEX(Stage_PD,MATCH(A5,Stage_Names,0))</f>
        <v/>
      </c>
      <c r="D5" s="35">
        <f>INDEX(Stage_LGD,MATCH(A5,Stage_Names,0))</f>
        <v/>
      </c>
      <c r="E5" s="27">
        <f>B5*C5*D5</f>
        <v/>
      </c>
      <c r="F5" s="25">
        <f>INDEX(Settings!$J$3:$J$5,MATCH(A5,Stage_Names,0))</f>
        <v/>
      </c>
    </row>
    <row r="6">
      <c r="A6" s="6" t="inlineStr">
        <is>
          <t>Stage 2</t>
        </is>
      </c>
      <c r="B6" s="26" t="n">
        <v>200</v>
      </c>
      <c r="C6" s="29">
        <f>INDEX(Stage_PD,MATCH(A6,Stage_Names,0))</f>
        <v/>
      </c>
      <c r="D6" s="35">
        <f>INDEX(Stage_LGD,MATCH(A6,Stage_Names,0))</f>
        <v/>
      </c>
      <c r="E6" s="27">
        <f>B6*C6*D6</f>
        <v/>
      </c>
      <c r="F6" s="25">
        <f>INDEX(Settings!$J$3:$J$5,MATCH(A6,Stage_Names,0))</f>
        <v/>
      </c>
    </row>
    <row r="7">
      <c r="A7" s="6" t="inlineStr">
        <is>
          <t>Stage 3</t>
        </is>
      </c>
      <c r="B7" s="26" t="n">
        <v>100</v>
      </c>
      <c r="C7" s="29">
        <f>INDEX(Stage_PD,MATCH(A7,Stage_Names,0))</f>
        <v/>
      </c>
      <c r="D7" s="35">
        <f>INDEX(Stage_LGD,MATCH(A7,Stage_Names,0))</f>
        <v/>
      </c>
      <c r="E7" s="27">
        <f>B7*C7*D7</f>
        <v/>
      </c>
      <c r="F7" s="25">
        <f>INDEX(Settings!$J$3:$J$5,MATCH(A7,Stage_Names,0))</f>
        <v/>
      </c>
    </row>
    <row r="8">
      <c r="A8" s="22" t="inlineStr">
        <is>
          <t>Total on-balance sheet</t>
        </is>
      </c>
      <c r="B8" s="28">
        <f>SUM(B5:B7)</f>
        <v/>
      </c>
      <c r="C8" s="22" t="inlineStr"/>
      <c r="D8" s="22" t="inlineStr"/>
      <c r="E8" s="28">
        <f>SUM(E5:E7)</f>
        <v/>
      </c>
    </row>
    <row r="9">
      <c r="A9" s="6" t="inlineStr">
        <is>
          <t>Coverage of the whole portfolio (ECL / exposure)</t>
        </is>
      </c>
      <c r="B9" s="29">
        <f>E8/B8</f>
        <v/>
      </c>
    </row>
    <row r="10">
      <c r="A10" s="6" t="inlineStr">
        <is>
          <t>NPF ratio (Stage 3 / portfolio)</t>
        </is>
      </c>
      <c r="B10" s="29">
        <f>B7/B8</f>
        <v/>
      </c>
    </row>
    <row r="11"/>
    <row r="12" ht="34" customHeight="1">
      <c r="A12" s="8" t="inlineStr">
        <is>
          <t>Off-balance sheet item</t>
        </is>
      </c>
      <c r="B12" s="8" t="inlineStr">
        <is>
          <t>Amount (Birr million)</t>
        </is>
      </c>
      <c r="C12" s="8" t="inlineStr">
        <is>
          <t>CCF</t>
        </is>
      </c>
      <c r="D12" s="8" t="inlineStr">
        <is>
          <t>EAD</t>
        </is>
      </c>
      <c r="E12" s="8" t="inlineStr">
        <is>
          <t>PD</t>
        </is>
      </c>
      <c r="F12" s="8" t="inlineStr">
        <is>
          <t>LGD</t>
        </is>
      </c>
      <c r="G12" s="8" t="inlineStr">
        <is>
          <t>ECL</t>
        </is>
      </c>
    </row>
    <row r="13">
      <c r="A13" s="6" t="inlineStr">
        <is>
          <t>Performance and advance payment guarantees</t>
        </is>
      </c>
      <c r="B13" s="26" t="n">
        <v>150</v>
      </c>
      <c r="C13" s="35">
        <f>CCF_Guar</f>
        <v/>
      </c>
      <c r="D13" s="27">
        <f>B13*C13</f>
        <v/>
      </c>
      <c r="E13" s="29">
        <f>PD_OffBal</f>
        <v/>
      </c>
      <c r="F13" s="35">
        <f>LGD_OffBal</f>
        <v/>
      </c>
      <c r="G13" s="47">
        <f>D13*E13*F13</f>
        <v/>
      </c>
    </row>
    <row r="14">
      <c r="A14" s="6" t="inlineStr">
        <is>
          <t>Import letters of credit</t>
        </is>
      </c>
      <c r="B14" s="26" t="n">
        <v>60</v>
      </c>
      <c r="C14" s="35">
        <f>CCF_LC</f>
        <v/>
      </c>
      <c r="D14" s="27">
        <f>B14*C14</f>
        <v/>
      </c>
      <c r="E14" s="29">
        <f>PD_OffBal</f>
        <v/>
      </c>
      <c r="F14" s="35">
        <f>LGD_OffBal</f>
        <v/>
      </c>
      <c r="G14" s="47">
        <f>D14*E14*F14</f>
        <v/>
      </c>
    </row>
    <row r="15">
      <c r="A15" s="22" t="inlineStr">
        <is>
          <t>Total off-balance sheet ECL</t>
        </is>
      </c>
      <c r="B15" s="22" t="inlineStr"/>
      <c r="C15" s="22" t="inlineStr"/>
      <c r="D15" s="22" t="inlineStr"/>
      <c r="E15" s="22" t="inlineStr"/>
      <c r="F15" s="22" t="inlineStr"/>
      <c r="G15" s="48">
        <f>SUM(G13:G14)</f>
        <v/>
      </c>
    </row>
    <row r="16"/>
    <row r="17" ht="34" customHeight="1">
      <c r="A17" s="8" t="inlineStr">
        <is>
          <t>Yirgalem line (Birr)</t>
        </is>
      </c>
      <c r="B17" s="8" t="inlineStr">
        <is>
          <t>Stage</t>
        </is>
      </c>
      <c r="C17" s="8" t="inlineStr">
        <is>
          <t>EAD (Birr)</t>
        </is>
      </c>
      <c r="D17" s="8" t="inlineStr">
        <is>
          <t>PD</t>
        </is>
      </c>
      <c r="E17" s="8" t="inlineStr">
        <is>
          <t>LGD</t>
        </is>
      </c>
      <c r="F17" s="8" t="inlineStr">
        <is>
          <t>ECL (Birr)</t>
        </is>
      </c>
      <c r="G17" s="8" t="inlineStr"/>
    </row>
    <row r="18">
      <c r="A18" s="6" t="inlineStr">
        <is>
          <t>Before the delay</t>
        </is>
      </c>
      <c r="B18" s="36" t="inlineStr">
        <is>
          <t>Stage 1</t>
        </is>
      </c>
      <c r="C18" s="41">
        <f>Workout!$B$13</f>
        <v/>
      </c>
      <c r="D18" s="29">
        <f>INDEX(Stage_PD,MATCH(B18,Stage_Names,0))</f>
        <v/>
      </c>
      <c r="E18" s="18" t="n">
        <v>0.4</v>
      </c>
      <c r="F18" s="42">
        <f>ROUND(C18*D18*E18,0)</f>
        <v/>
      </c>
      <c r="G18" s="10" t="inlineStr"/>
    </row>
    <row r="19">
      <c r="A19" s="6" t="inlineStr">
        <is>
          <t>After the delay (shipment moved 3 months)</t>
        </is>
      </c>
      <c r="B19" s="36" t="inlineStr">
        <is>
          <t>Stage 2</t>
        </is>
      </c>
      <c r="C19" s="41">
        <f>Workout!$B$13</f>
        <v/>
      </c>
      <c r="D19" s="29">
        <f>INDEX(Stage_PD,MATCH(B19,Stage_Names,0))</f>
        <v/>
      </c>
      <c r="E19" s="18" t="n">
        <v>0.4</v>
      </c>
      <c r="F19" s="42">
        <f>ROUND(C19*D19*E19,0)</f>
        <v/>
      </c>
      <c r="G19" s="10" t="inlineStr"/>
    </row>
    <row r="20">
      <c r="A20" s="6" t="inlineStr">
        <is>
          <t>Increase in ECL from the delay (Birr)</t>
        </is>
      </c>
      <c r="B20" s="41">
        <f>F19-F18</f>
        <v/>
      </c>
      <c r="C20" s="20" t="inlineStr">
        <is>
          <t>LGD 40% because the coffee and the building are pledged. Stage 2: more than 30 days past due and a two-notch downgrade; not credit-impaired while the coffee and buyer contract are intact.</t>
        </is>
      </c>
    </row>
    <row r="21"/>
    <row r="22"/>
    <row r="23" ht="33" customHeight="1">
      <c r="A23" s="8" t="inlineStr">
        <is>
          <t>Non-accrual: profit on a non-performing Murabaha (Birr)</t>
        </is>
      </c>
      <c r="B23" s="8" t="inlineStr">
        <is>
          <t>Amount</t>
        </is>
      </c>
      <c r="C23" s="8" t="inlineStr"/>
      <c r="D23" s="8" t="inlineStr"/>
      <c r="E23" s="8" t="inlineStr"/>
      <c r="F23" s="8" t="inlineStr"/>
      <c r="G23" s="8" t="inlineStr"/>
    </row>
    <row r="24">
      <c r="A24" s="6" t="inlineStr">
        <is>
          <t>Sale price</t>
        </is>
      </c>
      <c r="B24" s="39" t="n">
        <v>6000000</v>
      </c>
    </row>
    <row r="25">
      <c r="A25" s="6" t="inlineStr">
        <is>
          <t>Total deferred profit over the term</t>
        </is>
      </c>
      <c r="B25" s="39" t="n">
        <v>600000</v>
      </c>
    </row>
    <row r="26">
      <c r="A26" s="6" t="inlineStr">
        <is>
          <t>Profit accrued to date</t>
        </is>
      </c>
      <c r="B26" s="39" t="n">
        <v>360000</v>
      </c>
    </row>
    <row r="27">
      <c r="A27" s="6" t="inlineStr">
        <is>
          <t>Of which collected in cash</t>
        </is>
      </c>
      <c r="B27" s="39" t="n">
        <v>210000</v>
      </c>
    </row>
    <row r="28" ht="33" customHeight="1">
      <c r="A28" s="6" t="inlineStr">
        <is>
          <t>Accrued but unpaid: reverse from income to profit in suspense</t>
        </is>
      </c>
      <c r="B28" s="41">
        <f>B26-B27</f>
        <v/>
      </c>
    </row>
    <row r="29" ht="33" customHeight="1">
      <c r="A29" s="6" t="inlineStr">
        <is>
          <t>Remaining unearned profit, not recognized until collected</t>
        </is>
      </c>
      <c r="B29" s="41">
        <f>B25-B26</f>
        <v/>
      </c>
    </row>
    <row r="30"/>
    <row r="31" ht="33" customHeight="1">
      <c r="A31" s="8" t="inlineStr">
        <is>
          <t>Sector</t>
        </is>
      </c>
      <c r="B31" s="8" t="inlineStr">
        <is>
          <t>Birr million</t>
        </is>
      </c>
      <c r="C31" s="8" t="inlineStr">
        <is>
          <t>Share</t>
        </is>
      </c>
      <c r="D31" s="8" t="inlineStr">
        <is>
          <t>Against the limit</t>
        </is>
      </c>
      <c r="E31" s="8" t="inlineStr"/>
      <c r="F31" s="8" t="inlineStr"/>
      <c r="G31" s="8" t="inlineStr"/>
    </row>
    <row r="32">
      <c r="A32" s="6" t="inlineStr">
        <is>
          <t>Coffee and oilseed export</t>
        </is>
      </c>
      <c r="B32" s="26" t="n">
        <v>612</v>
      </c>
      <c r="C32" s="35">
        <f>B32/$B$38</f>
        <v/>
      </c>
      <c r="D32" s="49">
        <f>IF(C32&gt;Sector_Limit,"Above the limit","Within")</f>
        <v/>
      </c>
    </row>
    <row r="33">
      <c r="A33" s="6" t="inlineStr">
        <is>
          <t>Merchandise trade</t>
        </is>
      </c>
      <c r="B33" s="26" t="n">
        <v>504</v>
      </c>
      <c r="C33" s="35">
        <f>B33/$B$38</f>
        <v/>
      </c>
      <c r="D33" s="49">
        <f>IF(C33&gt;Sector_Limit,"Above the limit","Within")</f>
        <v/>
      </c>
    </row>
    <row r="34">
      <c r="A34" s="6" t="inlineStr">
        <is>
          <t>Construction and real estate</t>
        </is>
      </c>
      <c r="B34" s="26" t="n">
        <v>252</v>
      </c>
      <c r="C34" s="35">
        <f>B34/$B$38</f>
        <v/>
      </c>
      <c r="D34" s="49">
        <f>IF(C34&gt;Sector_Limit,"Above the limit","Within")</f>
        <v/>
      </c>
    </row>
    <row r="35">
      <c r="A35" s="6" t="inlineStr">
        <is>
          <t>Manufacturing</t>
        </is>
      </c>
      <c r="B35" s="26" t="n">
        <v>216</v>
      </c>
      <c r="C35" s="35">
        <f>B35/$B$38</f>
        <v/>
      </c>
      <c r="D35" s="49">
        <f>IF(C35&gt;Sector_Limit,"Above the limit","Within")</f>
        <v/>
      </c>
    </row>
    <row r="36">
      <c r="A36" s="6" t="inlineStr">
        <is>
          <t>Agriculture</t>
        </is>
      </c>
      <c r="B36" s="26" t="n">
        <v>126</v>
      </c>
      <c r="C36" s="35">
        <f>B36/$B$38</f>
        <v/>
      </c>
      <c r="D36" s="49">
        <f>IF(C36&gt;Sector_Limit,"Above the limit","Within")</f>
        <v/>
      </c>
    </row>
    <row r="37">
      <c r="A37" s="6" t="inlineStr">
        <is>
          <t>Other</t>
        </is>
      </c>
      <c r="B37" s="26" t="n">
        <v>90</v>
      </c>
      <c r="C37" s="35">
        <f>B37/$B$38</f>
        <v/>
      </c>
      <c r="D37" s="49">
        <f>IF(C37&gt;Sector_Limit,"Above the limit","Within")</f>
        <v/>
      </c>
    </row>
    <row r="38">
      <c r="A38" s="22" t="inlineStr">
        <is>
          <t>Total</t>
        </is>
      </c>
      <c r="B38" s="28">
        <f>SUM(B32:B37)</f>
        <v/>
      </c>
      <c r="C38" s="50">
        <f>SUM(C32:C37)</f>
        <v/>
      </c>
      <c r="D38" s="22" t="inlineStr"/>
    </row>
    <row r="39"/>
    <row r="40" ht="20" customHeight="1">
      <c r="A40" s="8" t="inlineStr">
        <is>
          <t>Action</t>
        </is>
      </c>
      <c r="B40" s="8" t="inlineStr">
        <is>
          <t>Owner</t>
        </is>
      </c>
      <c r="C40" s="8" t="inlineStr">
        <is>
          <t>Date</t>
        </is>
      </c>
      <c r="D40" s="8" t="inlineStr"/>
      <c r="E40" s="8" t="inlineStr"/>
      <c r="F40" s="8" t="inlineStr"/>
      <c r="G40" s="8" t="inlineStr"/>
    </row>
    <row r="41" ht="48" customHeight="1">
      <c r="A41" s="21" t="inlineStr">
        <is>
          <t>Bring the export share back toward 30%: new export requests one approval level up while the sector is above the limit</t>
        </is>
      </c>
      <c r="B41" s="21" t="inlineStr">
        <is>
          <t>District manager</t>
        </is>
      </c>
      <c r="C41" s="21" t="inlineStr">
        <is>
          <t>This month</t>
        </is>
      </c>
    </row>
    <row r="42" ht="33" customHeight="1">
      <c r="A42" s="21" t="inlineStr">
        <is>
          <t>Move the four merchandise traders to workout with dated plans</t>
        </is>
      </c>
      <c r="B42" s="21" t="inlineStr">
        <is>
          <t>Workout officer</t>
        </is>
      </c>
      <c r="C42" s="21" t="inlineStr">
        <is>
          <t>Within two weeks</t>
        </is>
      </c>
    </row>
    <row r="43" ht="33" customHeight="1">
      <c r="A43" s="21" t="inlineStr">
        <is>
          <t>Grade the two guarantee customers (Birr 95 million of guarantees) and compute their ECL</t>
        </is>
      </c>
      <c r="B43" s="21" t="inlineStr">
        <is>
          <t>Credit analyst</t>
        </is>
      </c>
      <c r="C43" s="21" t="inlineStr">
        <is>
          <t>This month</t>
        </is>
      </c>
    </row>
    <row r="44"/>
    <row r="45" ht="33" customHeight="1">
      <c r="A45" s="11" t="inlineStr">
        <is>
          <t>Figures follow the course (October 2026). Teaching figures (DFLs, grid weights, PD, LGD, CCF, sector limit) must be replaced with your bank's own. NBE directives, the bank's IFB procedure and its Sharia'h Advisory Committee rulings take precedence.</t>
        </is>
      </c>
      <c r="B45" s="12" t="n"/>
      <c r="C45" s="12" t="n"/>
      <c r="D45" s="12" t="n"/>
      <c r="E45" s="12" t="n"/>
      <c r="F45" s="12" t="n"/>
      <c r="G45" s="12" t="n"/>
    </row>
  </sheetData>
  <mergeCells count="10">
    <mergeCell ref="F4:G4"/>
    <mergeCell ref="C43:G43"/>
    <mergeCell ref="C20:G21"/>
    <mergeCell ref="A45:G45"/>
    <mergeCell ref="C42:G42"/>
    <mergeCell ref="F5:G5"/>
    <mergeCell ref="C41:G41"/>
    <mergeCell ref="A2:G2"/>
    <mergeCell ref="F6:G6"/>
    <mergeCell ref="F7:G7"/>
  </mergeCells>
  <conditionalFormatting sqref="C32:C37">
    <cfRule type="expression" priority="1" dxfId="0">
      <formula>C32&gt;Sector_Limit</formula>
    </cfRule>
  </conditionalFormatting>
  <conditionalFormatting sqref="D32:D37">
    <cfRule type="cellIs" priority="2" operator="equal" dxfId="0">
      <formula>"Above the limit"</formula>
    </cfRule>
  </conditionalFormatting>
  <dataValidations count="1">
    <dataValidation sqref="B18:B19" showDropDown="0" showInputMessage="0" showErrorMessage="0" allowBlank="1" errorTitle="Invalid entry" error="Choose a value from the list." type="list">
      <formula1>=Stage_Names</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2026-10-22T15:47:57Z</dcterms:created>
  <dcterms:modified xmlns:dcterms="http://purl.org/dc/terms/" xmlns:xsi="http://www.w3.org/2001/XMLSchema-instance" xsi:type="dcterms:W3CDTF">2026-10-22T15:47:57Z</dcterms:modified>
</cp:coreProperties>
</file>