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structions" sheetId="1" state="visible" r:id="rId1"/>
    <sheet xmlns:r="http://schemas.openxmlformats.org/officeDocument/2006/relationships" name="Rates" sheetId="2" state="visible" r:id="rId2"/>
    <sheet xmlns:r="http://schemas.openxmlformats.org/officeDocument/2006/relationships" name="Registration" sheetId="3" state="visible" r:id="rId3"/>
    <sheet xmlns:r="http://schemas.openxmlformats.org/officeDocument/2006/relationships" name="Payroll" sheetId="4" state="visible" r:id="rId4"/>
    <sheet xmlns:r="http://schemas.openxmlformats.org/officeDocument/2006/relationships" name="VAT" sheetId="5" state="visible" r:id="rId5"/>
    <sheet xmlns:r="http://schemas.openxmlformats.org/officeDocument/2006/relationships" name="Category B" sheetId="6" state="visible" r:id="rId6"/>
    <sheet xmlns:r="http://schemas.openxmlformats.org/officeDocument/2006/relationships" name="Calendar" sheetId="7" state="visible" r:id="rId7"/>
  </sheets>
  <definedNames>
    <definedName name="PAYE_Rate">Rates!$C$3:$C$8</definedName>
    <definedName name="PAYE_Ded">Rates!$D$3:$D$8</definedName>
    <definedName name="PAYE_Lower">Rates!$A$3:$A$8</definedName>
    <definedName name="Pen_Emp">Rates!$B$14</definedName>
    <definedName name="Pen_Er">Rates!$B$15</definedName>
    <definedName name="VAT_Rate">Rates!$B$19</definedName>
    <definedName name="WHT_Goods">Rates!$B$23</definedName>
    <definedName name="WHT_Serv">Rates!$B$24</definedName>
    <definedName name="WHT_Rate">Rates!$B$25</definedName>
    <definedName name="WHT_NoTIN">Rates!$B$26</definedName>
    <definedName name="CatB_Lower">Rates!$A$30:$A$34</definedName>
    <definedName name="CatB_Upper">Rates!$B$30:$B$34</definedName>
    <definedName name="CatB_Rate">Rates!$C$30:$C$34</definedName>
    <definedName name="Cash_Limit">Rates!$B$38</definedName>
    <definedName name="Adv_Rate">Rates!$B$39</definedName>
    <definedName name="CatB_Ceiling">Rates!$B$40</definedName>
    <definedName name="_xlnm.Print_Area" localSheetId="0">'Instructions'!$A$1:$C$31</definedName>
    <definedName name="_xlnm.Print_Area" localSheetId="1">'Rates'!$A$1:$E$42</definedName>
    <definedName name="_xlnm.Print_Titles" localSheetId="2">'Registration'!$1:$1</definedName>
    <definedName name="_xlnm.Print_Area" localSheetId="2">'Registration'!$A$1:$G$15</definedName>
    <definedName name="_xlnm.Print_Titles" localSheetId="3">'Payroll'!$1:$1</definedName>
    <definedName name="_xlnm.Print_Area" localSheetId="3">'Payroll'!$A$1:$Q$18</definedName>
    <definedName name="_xlnm.Print_Area" localSheetId="4">'VAT'!$A$1:$G$28</definedName>
    <definedName name="_xlnm.Print_Area" localSheetId="5">'Category B'!$A$1:$I$28</definedName>
    <definedName name="_xlnm.Print_Titles" localSheetId="6">'Calendar'!$1:$1</definedName>
    <definedName name="_xlnm.Print_Area" localSheetId="6">'Calendar'!$A$1:$M$59</definedName>
  </definedNames>
  <calcPr calcId="124519" fullCalcOnLoad="1"/>
</workbook>
</file>

<file path=xl/styles.xml><?xml version="1.0" encoding="utf-8"?>
<styleSheet xmlns="http://schemas.openxmlformats.org/spreadsheetml/2006/main">
  <numFmts count="3">
    <numFmt numFmtId="164" formatCode="#,##0;(#,##0);0"/>
    <numFmt numFmtId="165" formatCode="yyyy-mm-dd"/>
    <numFmt numFmtId="166" formatCode="d mmm yyyy"/>
  </numFmts>
  <fonts count="10">
    <font>
      <name val="Calibri"/>
      <family val="2"/>
      <color theme="1"/>
      <sz val="11"/>
      <scheme val="minor"/>
    </font>
    <font>
      <name val="Calibri"/>
      <b val="1"/>
      <color rgb="000F4C3A"/>
      <sz val="16"/>
    </font>
    <font>
      <name val="Calibri"/>
      <sz val="11"/>
    </font>
    <font>
      <name val="Calibri"/>
      <b val="1"/>
      <color rgb="000F4C3A"/>
      <sz val="11"/>
    </font>
    <font>
      <name val="Calibri"/>
      <b val="1"/>
      <color rgb="000F4C3A"/>
      <sz val="12"/>
    </font>
    <font>
      <name val="Calibri"/>
      <b val="1"/>
      <sz val="11"/>
    </font>
    <font>
      <name val="Calibri"/>
      <b val="1"/>
      <color rgb="00FFFFFF"/>
      <sz val="11"/>
    </font>
    <font>
      <name val="Calibri"/>
      <i val="1"/>
      <color rgb="000F4C3A"/>
      <sz val="10"/>
    </font>
    <font>
      <name val="Calibri"/>
      <i val="1"/>
      <color rgb="00555555"/>
      <sz val="10"/>
    </font>
    <font>
      <name val="Calibri"/>
      <color rgb="001F1F1F"/>
      <sz val="11"/>
    </font>
  </fonts>
  <fills count="4">
    <fill>
      <patternFill/>
    </fill>
    <fill>
      <patternFill patternType="gray125"/>
    </fill>
    <fill>
      <patternFill patternType="solid">
        <fgColor rgb="00FFF2CC"/>
      </patternFill>
    </fill>
    <fill>
      <patternFill patternType="solid">
        <fgColor rgb="000F4C3A"/>
      </patternFill>
    </fill>
  </fills>
  <borders count="9">
    <border>
      <left/>
      <right/>
      <top/>
      <bottom/>
      <diagonal/>
    </border>
    <border>
      <bottom style="medium">
        <color rgb="00D4A72C"/>
      </bottom>
    </border>
    <border>
      <left style="thin">
        <color rgb="00BFBFBF"/>
      </left>
      <right style="thin">
        <color rgb="00BFBFBF"/>
      </right>
      <top style="thin">
        <color rgb="00BFBFBF"/>
      </top>
      <bottom style="thin">
        <color rgb="00BFBFBF"/>
      </bottom>
    </border>
    <border>
      <top style="medium">
        <color rgb="00D4A72C"/>
      </top>
    </border>
    <border>
      <left style="thin">
        <color rgb="00BFBFBF"/>
      </left>
      <right style="thin">
        <color rgb="00BFBFBF"/>
      </right>
      <top style="medium">
        <color rgb="00D4A72C"/>
      </top>
      <bottom style="thin">
        <color rgb="00BFBFBF"/>
      </bottom>
    </border>
    <border>
      <left/>
      <right/>
      <top style="thin">
        <color rgb="00BFBFBF"/>
      </top>
      <bottom/>
      <diagonal/>
    </border>
    <border>
      <left/>
      <right style="thin">
        <color rgb="00BFBFBF"/>
      </right>
      <top style="thin">
        <color rgb="00BFBFBF"/>
      </top>
      <bottom/>
      <diagonal/>
    </border>
    <border>
      <left/>
      <right/>
      <top style="thin">
        <color rgb="00BFBFBF"/>
      </top>
      <bottom style="thin">
        <color rgb="00BFBFBF"/>
      </bottom>
      <diagonal/>
    </border>
    <border>
      <left/>
      <right style="thin">
        <color rgb="00BFBFBF"/>
      </right>
      <top style="thin">
        <color rgb="00BFBFBF"/>
      </top>
      <bottom style="thin">
        <color rgb="00BFBFBF"/>
      </bottom>
      <diagonal/>
    </border>
  </borders>
  <cellStyleXfs count="1">
    <xf numFmtId="0" fontId="0" fillId="0" borderId="0"/>
  </cellStyleXfs>
  <cellXfs count="36">
    <xf numFmtId="0" fontId="0" fillId="0" borderId="0" pivotButton="0" quotePrefix="0" xfId="0"/>
    <xf numFmtId="0" fontId="1" fillId="0" borderId="1" applyAlignment="1" pivotButton="0" quotePrefix="0" xfId="0">
      <alignment vertical="center"/>
    </xf>
    <xf numFmtId="0" fontId="0" fillId="0" borderId="1" pivotButton="0" quotePrefix="0" xfId="0"/>
    <xf numFmtId="0" fontId="3" fillId="0" borderId="0" applyAlignment="1" pivotButton="0" quotePrefix="0" xfId="0">
      <alignment vertical="top" wrapText="1"/>
    </xf>
    <xf numFmtId="0" fontId="2" fillId="0" borderId="0" applyAlignment="1" pivotButton="0" quotePrefix="0" xfId="0">
      <alignment vertical="top" wrapText="1"/>
    </xf>
    <xf numFmtId="0" fontId="4" fillId="0" borderId="0" pivotButton="0" quotePrefix="0" xfId="0"/>
    <xf numFmtId="0" fontId="5" fillId="0" borderId="2" applyAlignment="1" pivotButton="0" quotePrefix="0" xfId="0">
      <alignment vertical="top" wrapText="1"/>
    </xf>
    <xf numFmtId="0" fontId="2" fillId="2" borderId="2" applyAlignment="1" applyProtection="1" pivotButton="0" quotePrefix="0" xfId="0">
      <alignment horizontal="left" vertical="top" wrapText="1"/>
      <protection locked="0" hidden="0"/>
    </xf>
    <xf numFmtId="0" fontId="6" fillId="3" borderId="2" applyAlignment="1" pivotButton="0" quotePrefix="0" xfId="0">
      <alignment horizontal="center" vertical="center" wrapText="1"/>
    </xf>
    <xf numFmtId="0" fontId="0" fillId="0" borderId="2" pivotButton="0" quotePrefix="0" xfId="0"/>
    <xf numFmtId="0" fontId="2" fillId="0" borderId="2" applyAlignment="1" pivotButton="0" quotePrefix="0" xfId="0">
      <alignment vertical="top" wrapText="1"/>
    </xf>
    <xf numFmtId="0" fontId="7" fillId="0" borderId="3" applyAlignment="1" pivotButton="0" quotePrefix="0" xfId="0">
      <alignment vertical="center" wrapText="1"/>
    </xf>
    <xf numFmtId="0" fontId="0" fillId="0" borderId="3" pivotButton="0" quotePrefix="0" xfId="0"/>
    <xf numFmtId="0" fontId="7" fillId="0" borderId="3" applyAlignment="1" pivotButton="0" quotePrefix="0" xfId="0">
      <alignment horizontal="center" vertical="center"/>
    </xf>
    <xf numFmtId="164" fontId="2" fillId="2" borderId="2" applyAlignment="1" applyProtection="1" pivotButton="0" quotePrefix="0" xfId="0">
      <alignment horizontal="right" vertical="top" wrapText="1"/>
      <protection locked="0" hidden="0"/>
    </xf>
    <xf numFmtId="9" fontId="2" fillId="2" borderId="2" applyAlignment="1" applyProtection="1" pivotButton="0" quotePrefix="0" xfId="0">
      <alignment horizontal="center" vertical="top" wrapText="1"/>
      <protection locked="0" hidden="0"/>
    </xf>
    <xf numFmtId="0" fontId="8" fillId="0" borderId="0" applyAlignment="1" pivotButton="0" quotePrefix="0" xfId="0">
      <alignment vertical="top" wrapText="1"/>
    </xf>
    <xf numFmtId="0" fontId="2" fillId="0" borderId="2" applyAlignment="1" pivotButton="0" quotePrefix="0" xfId="0">
      <alignment horizontal="center" vertical="top" wrapText="1"/>
    </xf>
    <xf numFmtId="0" fontId="2" fillId="2" borderId="2" applyAlignment="1" applyProtection="1" pivotButton="0" quotePrefix="0" xfId="0">
      <alignment horizontal="center" vertical="top" wrapText="1"/>
      <protection locked="0" hidden="0"/>
    </xf>
    <xf numFmtId="0" fontId="2" fillId="2" borderId="2" applyAlignment="1" applyProtection="1" pivotButton="0" quotePrefix="0" xfId="0">
      <alignment vertical="top" wrapText="1"/>
      <protection locked="0" hidden="0"/>
    </xf>
    <xf numFmtId="166" fontId="2" fillId="2" borderId="2" applyAlignment="1" applyProtection="1" pivotButton="0" quotePrefix="0" xfId="0">
      <alignment horizontal="left" vertical="top" wrapText="1"/>
      <protection locked="0" hidden="0"/>
    </xf>
    <xf numFmtId="0" fontId="5" fillId="0" borderId="2" applyAlignment="1" pivotButton="0" quotePrefix="0" xfId="0">
      <alignment horizontal="right" vertical="top" wrapText="1"/>
    </xf>
    <xf numFmtId="1" fontId="5" fillId="0" borderId="2" applyAlignment="1" pivotButton="0" quotePrefix="0" xfId="0">
      <alignment horizontal="left" vertical="top"/>
    </xf>
    <xf numFmtId="164" fontId="9" fillId="0" borderId="2" applyAlignment="1" pivotButton="0" quotePrefix="0" xfId="0">
      <alignment horizontal="right" vertical="top" wrapText="1"/>
    </xf>
    <xf numFmtId="0" fontId="9" fillId="0" borderId="2" applyAlignment="1" pivotButton="0" quotePrefix="0" xfId="0">
      <alignment vertical="top" wrapText="1"/>
    </xf>
    <xf numFmtId="0" fontId="5" fillId="0" borderId="4" applyAlignment="1" pivotButton="0" quotePrefix="0" xfId="0">
      <alignment vertical="top" wrapText="1"/>
    </xf>
    <xf numFmtId="164" fontId="5" fillId="0" borderId="4" applyAlignment="1" pivotButton="0" quotePrefix="0" xfId="0">
      <alignment horizontal="right" vertical="top" wrapText="1"/>
    </xf>
    <xf numFmtId="164" fontId="5" fillId="0" borderId="2" applyAlignment="1" pivotButton="0" quotePrefix="0" xfId="0">
      <alignment horizontal="right" vertical="top" wrapText="1"/>
    </xf>
    <xf numFmtId="0" fontId="5" fillId="0" borderId="2" applyAlignment="1" pivotButton="0" quotePrefix="0" xfId="0">
      <alignment horizontal="center" vertical="top" wrapText="1"/>
    </xf>
    <xf numFmtId="0" fontId="0" fillId="0" borderId="7" pivotButton="0" quotePrefix="0" xfId="0"/>
    <xf numFmtId="0" fontId="0" fillId="0" borderId="8" pivotButton="0" quotePrefix="0" xfId="0"/>
    <xf numFmtId="9" fontId="5" fillId="0" borderId="2" applyAlignment="1" pivotButton="0" quotePrefix="0" xfId="0">
      <alignment horizontal="center" vertical="top" wrapText="1"/>
    </xf>
    <xf numFmtId="9" fontId="9" fillId="0" borderId="2" applyAlignment="1" pivotButton="0" quotePrefix="0" xfId="0">
      <alignment horizontal="center" vertical="top" wrapText="1"/>
    </xf>
    <xf numFmtId="166" fontId="2" fillId="2" borderId="2" applyAlignment="1" applyProtection="1" pivotButton="0" quotePrefix="0" xfId="0">
      <alignment horizontal="center" vertical="top" wrapText="1"/>
      <protection locked="0" hidden="0"/>
    </xf>
    <xf numFmtId="166" fontId="9" fillId="0" borderId="2" applyAlignment="1" pivotButton="0" quotePrefix="0" xfId="0">
      <alignment horizontal="center" vertical="top" wrapText="1"/>
    </xf>
    <xf numFmtId="0" fontId="9" fillId="0" borderId="2" applyAlignment="1" pivotButton="0" quotePrefix="0" xfId="0">
      <alignment horizontal="center" vertical="top" wrapText="1"/>
    </xf>
  </cellXfs>
  <cellStyles count="1">
    <cellStyle name="Normal" xfId="0" builtinId="0" hidden="0"/>
  </cellStyles>
  <dxfs count="3">
    <dxf>
      <fill>
        <patternFill patternType="solid">
          <fgColor rgb="00FFEB9C"/>
          <bgColor rgb="00FFEB9C"/>
        </patternFill>
      </fill>
    </dxf>
    <dxf>
      <font>
        <b val="1"/>
        <color rgb="009C0006"/>
      </font>
      <fill>
        <patternFill patternType="solid">
          <fgColor rgb="00FFC7CE"/>
          <bgColor rgb="00FFC7CE"/>
        </patternFill>
      </fill>
    </dxf>
    <dxf>
      <fill>
        <patternFill patternType="solid">
          <fgColor rgb="00C6EFCE"/>
          <bgColor rgb="00C6EFCE"/>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styles" Target="styles.xml" Id="rId8"/><Relationship Type="http://schemas.openxmlformats.org/officeDocument/2006/relationships/theme" Target="theme/theme1.xml" Id="rId9"/></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tabColor rgb="000F4C3A"/>
    <outlinePr summaryBelow="1" summaryRight="1"/>
    <pageSetUpPr fitToPage="1"/>
  </sheetPr>
  <dimension ref="A1:C31"/>
  <sheetViews>
    <sheetView showGridLines="0" workbookViewId="0">
      <selection activeCell="A1" sqref="A1"/>
    </sheetView>
  </sheetViews>
  <sheetFormatPr baseColWidth="8" defaultRowHeight="15"/>
  <cols>
    <col width="4" customWidth="1" min="1" max="1"/>
    <col width="34" customWidth="1" min="2" max="2"/>
    <col width="92" customWidth="1" min="3" max="3"/>
  </cols>
  <sheetData>
    <row r="1" ht="26" customHeight="1">
      <c r="A1" s="1" t="inlineStr">
        <is>
          <t>Tax compliance toolkit: Haro Furniture and Interiors PLC (sample)</t>
        </is>
      </c>
      <c r="B1" s="2" t="n"/>
      <c r="C1" s="2" t="n"/>
    </row>
    <row r="2" ht="33" customHeight="1">
      <c r="A2" s="3" t="inlineStr">
        <is>
          <t>Course: Taxation Fundamentals for Ethiopian Businesses: Tax Awareness and Compliance Essentials (Level 1, tax-l1, Certificate). Used for the practical exercise "Build the company's tax compliance file".</t>
        </is>
      </c>
    </row>
    <row r="3" ht="33" customHeight="1">
      <c r="A3" s="4" t="inlineStr">
        <is>
          <t>Purpose: your tax compliance file in one workbook: a registration checklist, one month's payroll tax and pension, one month's VAT computation, a Category B gross sales tax estimate for a small supplier and the fiscal year's compliance calendar.</t>
        </is>
      </c>
    </row>
    <row r="4" ht="33" customHeight="1">
      <c r="A4" s="4" t="inlineStr">
        <is>
          <t>This workbook is filled in for the course's running case. Replace the yellow cells with your own business's data; unshaded cells calculate automatically.</t>
        </is>
      </c>
    </row>
    <row r="5" ht="33" customHeight="1">
      <c r="A5" s="4" t="inlineStr">
        <is>
          <t>Sample data is fictional: Haro Furniture and Interiors PLC (Adama), Meron Kebede, Dereje Tadesse, Kidist Haile, Biruk Lemma and the other names are invented for teaching. Banks appear only as "Bank A".</t>
        </is>
      </c>
    </row>
    <row r="6">
      <c r="A6" s="4" t="inlineStr">
        <is>
          <t>Your own employer's policies and the current law always come first.</t>
        </is>
      </c>
    </row>
    <row r="7" ht="33" customHeight="1">
      <c r="A7" s="4" t="inlineStr">
        <is>
          <t>Cell colors: light yellow cells are inputs you replace with your own data. Unshaded cells hold formulas that calculate automatically; do not type over them. Drop-down lists control the fixed choices.</t>
        </is>
      </c>
    </row>
    <row r="8">
      <c r="A8" s="4" t="inlineStr">
        <is>
          <t>Rates and thresholds reflect the course's sources as of October 2026. Check them against current Ministry of Revenues guidance before filing.</t>
        </is>
      </c>
    </row>
    <row r="9"/>
    <row r="10"/>
    <row r="11">
      <c r="A11" s="5" t="inlineStr">
        <is>
          <t>Business details</t>
        </is>
      </c>
    </row>
    <row r="12">
      <c r="B12" s="6" t="inlineStr">
        <is>
          <t>Business name</t>
        </is>
      </c>
      <c r="C12" s="7" t="inlineStr">
        <is>
          <t>Haro Furniture and Interiors PLC</t>
        </is>
      </c>
    </row>
    <row r="13">
      <c r="B13" s="6" t="inlineStr">
        <is>
          <t>Form and category</t>
        </is>
      </c>
      <c r="C13" s="7" t="inlineStr">
        <is>
          <t>PLC, Category A, VAT-registered</t>
        </is>
      </c>
    </row>
    <row r="14">
      <c r="B14" s="6" t="inlineStr">
        <is>
          <t>Fiscal year</t>
        </is>
      </c>
      <c r="C14" s="7" t="inlineStr">
        <is>
          <t>2026/27 (8 July 2026 to 7 July 2027)</t>
        </is>
      </c>
    </row>
    <row r="15">
      <c r="B15" s="6" t="inlineStr">
        <is>
          <t>Prepared by</t>
        </is>
      </c>
      <c r="C15" s="7" t="inlineStr">
        <is>
          <t>Kidist Haile, accounts and tax assistant</t>
        </is>
      </c>
    </row>
    <row r="16">
      <c r="B16" s="6" t="inlineStr">
        <is>
          <t>Reviewed by</t>
        </is>
      </c>
      <c r="C16" s="7" t="inlineStr">
        <is>
          <t>Dereje Tadesse, finance manager</t>
        </is>
      </c>
    </row>
    <row r="17"/>
    <row r="18">
      <c r="A18" s="5" t="inlineStr">
        <is>
          <t>How to use each sheet</t>
        </is>
      </c>
    </row>
    <row r="19" ht="20" customHeight="1">
      <c r="A19" s="8" t="inlineStr"/>
      <c r="B19" s="8" t="inlineStr">
        <is>
          <t>Sheet</t>
        </is>
      </c>
      <c r="C19" s="8" t="inlineStr">
        <is>
          <t>How to use it</t>
        </is>
      </c>
    </row>
    <row r="20" ht="33" customHeight="1">
      <c r="A20" s="9" t="n"/>
      <c r="B20" s="6" t="inlineStr">
        <is>
          <t>Rates</t>
        </is>
      </c>
      <c r="C20" s="10" t="inlineStr">
        <is>
          <t>The rates and thresholds used by every formula (PAYE table, pension, VAT, withholding, Category B bands, cash limit, advance tax). Update it only when a law or directive changes.</t>
        </is>
      </c>
    </row>
    <row r="21" ht="33" customHeight="1">
      <c r="A21" s="9" t="n"/>
      <c r="B21" s="6" t="inlineStr">
        <is>
          <t>Registration</t>
        </is>
      </c>
      <c r="C21" s="10" t="inlineStr">
        <is>
          <t>Tick each registration item and record its number, date and evidence. Column C and F are Yes/No lists. The open items count shows registrations still without evidence.</t>
        </is>
      </c>
    </row>
    <row r="22" ht="63" customHeight="1">
      <c r="A22" s="9" t="n"/>
      <c r="B22" s="6" t="inlineStr">
        <is>
          <t>Payroll</t>
        </is>
      </c>
      <c r="C22" s="10" t="inlineStr">
        <is>
          <t>Enter each employee's basic salary and overtime. PAYE uses the monthly table in force from 8 July 2025; pension is 7% employee and 11% employer on basic salary (pay for regular working hours). PAYE here is computed on full taxable pay; confirm with the Ministry of Revenues whether the employee's 7% pension reduces taxable income. Choose an employee in P1 for the band-by-band check.</t>
        </is>
      </c>
    </row>
    <row r="23" ht="33" customHeight="1">
      <c r="A23" s="9" t="n"/>
      <c r="B23" s="6" t="inlineStr">
        <is>
          <t>VAT</t>
        </is>
      </c>
      <c r="C23" s="10" t="inlineStr">
        <is>
          <t>Enter sales and each purchase invoice, and choose Creditable, Non-creditable, Held (invoice to be corrected) or No VAT. VAT payable = output VAT minus creditable input VAT.</t>
        </is>
      </c>
    </row>
    <row r="24" ht="48" customHeight="1">
      <c r="A24" s="9" t="n"/>
      <c r="B24" s="6" t="inlineStr">
        <is>
          <t>Category B</t>
        </is>
      </c>
      <c r="C24" s="10" t="inlineStr">
        <is>
          <t>Estimate the gross sales tax of a small individual supplier or business. The prudent budget applies the band rate to the whole year's sales; the band-by-band figure is shown for comparison. Confirm the method with the revenue office.</t>
        </is>
      </c>
    </row>
    <row r="25" ht="48" customHeight="1">
      <c r="A25" s="9" t="n"/>
      <c r="B25" s="6" t="inlineStr">
        <is>
          <t>Calendar</t>
        </is>
      </c>
      <c r="C25" s="10" t="inlineStr">
        <is>
          <t>The year's obligations with legal and internal deadlines, owner, cash and status. Internal deadlines are five working days before the legal date. Enter filed and paid dates to close a line. The cash box shows the tax cash needed in the month you select.</t>
        </is>
      </c>
    </row>
    <row r="26"/>
    <row r="27">
      <c r="A27" s="5" t="inlineStr">
        <is>
          <t>Clearing the sample data</t>
        </is>
      </c>
    </row>
    <row r="28" ht="33" customHeight="1">
      <c r="A28" s="4" t="inlineStr">
        <is>
          <t>Select the light yellow cells on each sheet and press Delete, or type over them. Formulas show zero or blank until you enter new data. Do not delete the unshaded formula cells, the rates sheet or the headers.</t>
        </is>
      </c>
    </row>
    <row r="29"/>
    <row r="30" ht="32" customHeight="1">
      <c r="A30" s="11" t="inlineStr">
        <is>
          <t>Figures follow the course (October 2026). Laws change: confirm rates, thresholds and deadlines with the Ministry of Revenues before filing.</t>
        </is>
      </c>
      <c r="B30" s="12" t="n"/>
      <c r="C30" s="12" t="n"/>
    </row>
    <row r="31" ht="22" customHeight="1">
      <c r="A31" s="13" t="inlineStr">
        <is>
          <t>Investopia Academy · A platform by Erudite Africa Investments PLC · investopia.et</t>
        </is>
      </c>
      <c r="B31" s="12" t="n"/>
      <c r="C31" s="12" t="n"/>
    </row>
  </sheetData>
  <mergeCells count="10">
    <mergeCell ref="A28:C28"/>
    <mergeCell ref="A5:C5"/>
    <mergeCell ref="A8:C8"/>
    <mergeCell ref="A31:C31"/>
    <mergeCell ref="A6:C6"/>
    <mergeCell ref="A3:C3"/>
    <mergeCell ref="A7:C7"/>
    <mergeCell ref="A30:C30"/>
    <mergeCell ref="A4:C4"/>
    <mergeCell ref="A2:C2"/>
  </mergeCells>
  <printOptions horizontalCentered="1"/>
  <pageMargins left="0.4" right="0.4" top="0.6" bottom="0.6" header="0.5" footer="0.5"/>
  <pageSetup orientation="landscape" paperSize="9" fitToHeight="0" fitToWidth="1"/>
  <headerFooter>
    <oddHeader/>
    <oddFooter>&amp;C&amp;8 Investopia Academy · A platform by Erudite Africa Investments PLC · investopia.et&amp;R&amp;8 Page &amp;P of &amp;N</oddFooter>
    <evenHeader/>
    <evenFooter/>
    <firstHeader/>
    <firstFooter/>
  </headerFooter>
</worksheet>
</file>

<file path=xl/worksheets/sheet2.xml><?xml version="1.0" encoding="utf-8"?>
<worksheet xmlns="http://schemas.openxmlformats.org/spreadsheetml/2006/main">
  <sheetPr>
    <tabColor rgb="000F4C3A"/>
    <outlinePr summaryBelow="1" summaryRight="1"/>
    <pageSetUpPr fitToPage="1"/>
  </sheetPr>
  <dimension ref="A1:E42"/>
  <sheetViews>
    <sheetView showGridLines="0" workbookViewId="0">
      <pane ySplit="2" topLeftCell="A3" activePane="bottomLeft" state="frozen"/>
      <selection pane="bottomLeft" activeCell="A1" sqref="A1"/>
    </sheetView>
  </sheetViews>
  <sheetFormatPr baseColWidth="8" defaultRowHeight="15"/>
  <cols>
    <col width="36" customWidth="1" min="1" max="1"/>
    <col width="16" customWidth="1" min="2" max="2"/>
    <col width="12" customWidth="1" min="3" max="3"/>
    <col width="16" customWidth="1" min="4" max="4"/>
    <col width="70" customWidth="1" min="5" max="5"/>
  </cols>
  <sheetData>
    <row r="1" ht="26" customHeight="1">
      <c r="A1" s="1" t="inlineStr">
        <is>
          <t>Rates and thresholds (Table A: PAYE monthly table from 8 July 2025)</t>
        </is>
      </c>
      <c r="B1" s="2" t="n"/>
      <c r="C1" s="2" t="n"/>
      <c r="D1" s="2" t="n"/>
      <c r="E1" s="2" t="n"/>
    </row>
    <row r="2" ht="33" customHeight="1">
      <c r="A2" s="8" t="inlineStr">
        <is>
          <t>Over (Birr)</t>
        </is>
      </c>
      <c r="B2" s="8" t="inlineStr">
        <is>
          <t>Up to (Birr)</t>
        </is>
      </c>
      <c r="C2" s="8" t="inlineStr">
        <is>
          <t>Rate</t>
        </is>
      </c>
      <c r="D2" s="8" t="inlineStr">
        <is>
          <t>Quick deduction (Birr)</t>
        </is>
      </c>
      <c r="E2" s="8" t="inlineStr">
        <is>
          <t>Notes</t>
        </is>
      </c>
    </row>
    <row r="3">
      <c r="A3" s="14" t="n">
        <v>0</v>
      </c>
      <c r="B3" s="14" t="n">
        <v>2000</v>
      </c>
      <c r="C3" s="15" t="n">
        <v>0</v>
      </c>
      <c r="D3" s="14" t="n">
        <v>0</v>
      </c>
      <c r="E3" s="10" t="inlineStr">
        <is>
          <t>Monthly employment income up to Birr 2,000 is tax-free.</t>
        </is>
      </c>
    </row>
    <row r="4">
      <c r="A4" s="14" t="n">
        <v>2000</v>
      </c>
      <c r="B4" s="14" t="n">
        <v>4000</v>
      </c>
      <c r="C4" s="15" t="n">
        <v>0.15</v>
      </c>
      <c r="D4" s="14" t="n">
        <v>300</v>
      </c>
      <c r="E4" s="10" t="inlineStr"/>
    </row>
    <row r="5">
      <c r="A5" s="14" t="n">
        <v>4000</v>
      </c>
      <c r="B5" s="14" t="n">
        <v>7000</v>
      </c>
      <c r="C5" s="15" t="n">
        <v>0.2</v>
      </c>
      <c r="D5" s="14" t="n">
        <v>500</v>
      </c>
      <c r="E5" s="10" t="inlineStr"/>
    </row>
    <row r="6">
      <c r="A6" s="14" t="n">
        <v>7000</v>
      </c>
      <c r="B6" s="14" t="n">
        <v>10000</v>
      </c>
      <c r="C6" s="15" t="n">
        <v>0.25</v>
      </c>
      <c r="D6" s="14" t="n">
        <v>850</v>
      </c>
      <c r="E6" s="10" t="inlineStr"/>
    </row>
    <row r="7">
      <c r="A7" s="14" t="n">
        <v>10000</v>
      </c>
      <c r="B7" s="14" t="n">
        <v>14000</v>
      </c>
      <c r="C7" s="15" t="n">
        <v>0.3</v>
      </c>
      <c r="D7" s="14" t="n">
        <v>1350</v>
      </c>
      <c r="E7" s="10" t="inlineStr"/>
    </row>
    <row r="8">
      <c r="A8" s="14" t="n">
        <v>14000</v>
      </c>
      <c r="B8" s="14" t="inlineStr">
        <is>
          <t>and above</t>
        </is>
      </c>
      <c r="C8" s="15" t="n">
        <v>0.35</v>
      </c>
      <c r="D8" s="14" t="n">
        <v>2050</v>
      </c>
      <c r="E8" s="10" t="inlineStr">
        <is>
          <t>Top band: no upper limit.</t>
        </is>
      </c>
    </row>
    <row r="9"/>
    <row r="10">
      <c r="A10" s="16" t="inlineStr">
        <is>
          <t>Income Tax Proclamation No. 979/2016 as amended by No. 1395/2025, in force from 8 July 2025. The quick deduction is arithmetic from the bands: tax = income x rate minus deduction.</t>
        </is>
      </c>
    </row>
    <row r="11"/>
    <row r="12">
      <c r="A12" s="5" t="inlineStr">
        <is>
          <t>Table B: Pension</t>
        </is>
      </c>
    </row>
    <row r="13" ht="20" customHeight="1">
      <c r="A13" s="8" t="inlineStr">
        <is>
          <t>Item</t>
        </is>
      </c>
      <c r="B13" s="8" t="inlineStr">
        <is>
          <t>Rate</t>
        </is>
      </c>
      <c r="C13" s="8" t="inlineStr"/>
      <c r="D13" s="8" t="inlineStr"/>
      <c r="E13" s="8" t="inlineStr">
        <is>
          <t>Notes</t>
        </is>
      </c>
    </row>
    <row r="14">
      <c r="A14" s="10" t="inlineStr">
        <is>
          <t>Employee rate (deducted from pay)</t>
        </is>
      </c>
      <c r="B14" s="15" t="n">
        <v>0.07000000000000001</v>
      </c>
      <c r="C14" s="16" t="inlineStr">
        <is>
          <t>Private Organization Employees' Pension Proclamation No. 1268/2022; base is basic salary for regular hours; pay within 30 days after month-end.</t>
        </is>
      </c>
    </row>
    <row r="15">
      <c r="A15" s="10" t="inlineStr">
        <is>
          <t>Employer rate (extra employer cost)</t>
        </is>
      </c>
      <c r="B15" s="15" t="n">
        <v>0.11</v>
      </c>
    </row>
    <row r="16"/>
    <row r="17">
      <c r="A17" s="5" t="inlineStr">
        <is>
          <t>Table C: VAT</t>
        </is>
      </c>
    </row>
    <row r="18" ht="20" customHeight="1">
      <c r="A18" s="8" t="inlineStr">
        <is>
          <t>Item</t>
        </is>
      </c>
      <c r="B18" s="8" t="inlineStr">
        <is>
          <t>Rate</t>
        </is>
      </c>
      <c r="C18" s="8" t="inlineStr"/>
      <c r="D18" s="8" t="inlineStr"/>
      <c r="E18" s="8" t="inlineStr">
        <is>
          <t>Notes</t>
        </is>
      </c>
    </row>
    <row r="19">
      <c r="A19" s="10" t="inlineStr">
        <is>
          <t>Standard rate</t>
        </is>
      </c>
      <c r="B19" s="15" t="n">
        <v>0.15</v>
      </c>
      <c r="C19" s="16" t="inlineStr">
        <is>
          <t>VAT Proclamation No. 1341/2024; return and payment by the last day of the following month.</t>
        </is>
      </c>
    </row>
    <row r="20"/>
    <row r="21">
      <c r="A21" s="5" t="inlineStr">
        <is>
          <t>Table D: Withholding on domestic payments</t>
        </is>
      </c>
    </row>
    <row r="22" ht="20" customHeight="1">
      <c r="A22" s="8" t="inlineStr">
        <is>
          <t>Item</t>
        </is>
      </c>
      <c r="B22" s="8" t="inlineStr">
        <is>
          <t>Value</t>
        </is>
      </c>
      <c r="C22" s="8" t="inlineStr"/>
      <c r="D22" s="8" t="inlineStr"/>
      <c r="E22" s="8" t="inlineStr">
        <is>
          <t>Notes</t>
        </is>
      </c>
    </row>
    <row r="23">
      <c r="A23" s="10" t="inlineStr">
        <is>
          <t>Goods threshold: withhold above (Birr)</t>
        </is>
      </c>
      <c r="B23" s="14" t="n">
        <v>20000</v>
      </c>
      <c r="C23" s="16" t="inlineStr">
        <is>
          <t>Proclamation No. 1395/2025, in force 7 August 2025; per transaction or contract. Bodies, government agencies and NGOs withhold.</t>
        </is>
      </c>
    </row>
    <row r="24">
      <c r="A24" s="10" t="inlineStr">
        <is>
          <t>Services threshold: withhold above (Birr)</t>
        </is>
      </c>
      <c r="B24" s="14" t="n">
        <v>10000</v>
      </c>
    </row>
    <row r="25">
      <c r="A25" s="10" t="inlineStr">
        <is>
          <t>Rate with TIN and business license</t>
        </is>
      </c>
      <c r="B25" s="15" t="n">
        <v>0.03</v>
      </c>
    </row>
    <row r="26">
      <c r="A26" s="10" t="inlineStr">
        <is>
          <t>Rate without TIN or business license</t>
        </is>
      </c>
      <c r="B26" s="15" t="n">
        <v>0.3</v>
      </c>
    </row>
    <row r="27"/>
    <row r="28">
      <c r="A28" s="5" t="inlineStr">
        <is>
          <t>Table E: Category B gross sales tax (annual gross sales)</t>
        </is>
      </c>
    </row>
    <row r="29" ht="20" customHeight="1">
      <c r="A29" s="8" t="inlineStr">
        <is>
          <t>Lower (Birr)</t>
        </is>
      </c>
      <c r="B29" s="8" t="inlineStr">
        <is>
          <t>Upper (Birr)</t>
        </is>
      </c>
      <c r="C29" s="8" t="inlineStr">
        <is>
          <t>Rate</t>
        </is>
      </c>
      <c r="D29" s="8" t="inlineStr"/>
      <c r="E29" s="8" t="inlineStr">
        <is>
          <t>Notes</t>
        </is>
      </c>
    </row>
    <row r="30">
      <c r="A30" s="14" t="n">
        <v>0</v>
      </c>
      <c r="B30" s="14" t="n">
        <v>100000</v>
      </c>
      <c r="C30" s="15" t="n">
        <v>0.02</v>
      </c>
      <c r="D30" s="16" t="inlineStr">
        <is>
          <t>Rates as reported in firm summaries of Proclamation No. 1395/2025. Individuals with turnover of Birr 2,000,000 or less who are not VAT-registered and not professionals.</t>
        </is>
      </c>
    </row>
    <row r="31">
      <c r="A31" s="14" t="n">
        <v>100000</v>
      </c>
      <c r="B31" s="14" t="n">
        <v>500000</v>
      </c>
      <c r="C31" s="15" t="n">
        <v>0.03</v>
      </c>
    </row>
    <row r="32">
      <c r="A32" s="14" t="n">
        <v>500000</v>
      </c>
      <c r="B32" s="14" t="n">
        <v>1000000</v>
      </c>
      <c r="C32" s="15" t="n">
        <v>0.05</v>
      </c>
    </row>
    <row r="33">
      <c r="A33" s="14" t="n">
        <v>1000000</v>
      </c>
      <c r="B33" s="14" t="n">
        <v>1500000</v>
      </c>
      <c r="C33" s="15" t="n">
        <v>0.07000000000000001</v>
      </c>
    </row>
    <row r="34">
      <c r="A34" s="14" t="n">
        <v>1500000</v>
      </c>
      <c r="B34" s="14" t="n">
        <v>2000000</v>
      </c>
      <c r="C34" s="15" t="n">
        <v>0.09</v>
      </c>
    </row>
    <row r="35"/>
    <row r="36">
      <c r="A36" s="5" t="inlineStr">
        <is>
          <t>Other</t>
        </is>
      </c>
    </row>
    <row r="37" ht="20" customHeight="1">
      <c r="A37" s="8" t="inlineStr">
        <is>
          <t>Item</t>
        </is>
      </c>
      <c r="B37" s="8" t="inlineStr">
        <is>
          <t>Value</t>
        </is>
      </c>
      <c r="C37" s="8" t="inlineStr"/>
      <c r="D37" s="8" t="inlineStr"/>
      <c r="E37" s="8" t="inlineStr">
        <is>
          <t>Notes</t>
        </is>
      </c>
    </row>
    <row r="38" ht="33" customHeight="1">
      <c r="A38" s="10" t="inlineStr">
        <is>
          <t>Cash payment limit outside the bank (Birr)</t>
        </is>
      </c>
      <c r="B38" s="14" t="n">
        <v>50000</v>
      </c>
      <c r="C38" s="16" t="inlineStr">
        <is>
          <t>Payments above the limit are not deductible; pay through the bank.</t>
        </is>
      </c>
    </row>
    <row r="39" ht="33" customHeight="1">
      <c r="A39" s="10" t="inlineStr">
        <is>
          <t>Advance tax per quarter, % of prior year's tax</t>
        </is>
      </c>
      <c r="B39" s="15" t="n">
        <v>0.25</v>
      </c>
      <c r="C39" s="16" t="inlineStr">
        <is>
          <t>Due within 30 days after each quarter-end.</t>
        </is>
      </c>
    </row>
    <row r="40">
      <c r="A40" s="10" t="inlineStr">
        <is>
          <t>Category B turnover ceiling (Birr)</t>
        </is>
      </c>
      <c r="B40" s="14" t="n">
        <v>2000000</v>
      </c>
      <c r="C40" s="16" t="inlineStr">
        <is>
          <t>Above this, Category A rules apply.</t>
        </is>
      </c>
    </row>
    <row r="41"/>
    <row r="42">
      <c r="A42" s="11" t="inlineStr">
        <is>
          <t>Figures follow the course (October 2026). Laws change: confirm rates, thresholds and deadlines with the Ministry of Revenues before filing.</t>
        </is>
      </c>
      <c r="B42" s="12" t="n"/>
      <c r="C42" s="12" t="n"/>
      <c r="D42" s="12" t="n"/>
      <c r="E42" s="12" t="n"/>
    </row>
  </sheetData>
  <mergeCells count="9">
    <mergeCell ref="D30:E34"/>
    <mergeCell ref="C23:E26"/>
    <mergeCell ref="C19:E19"/>
    <mergeCell ref="C14:E15"/>
    <mergeCell ref="A10:E10"/>
    <mergeCell ref="A42:E42"/>
    <mergeCell ref="C39:E39"/>
    <mergeCell ref="C40:E40"/>
    <mergeCell ref="C38:E38"/>
  </mergeCells>
  <printOptions horizontalCentered="1"/>
  <pageMargins left="0.4" right="0.4" top="0.6" bottom="0.6" header="0.5" footer="0.5"/>
  <pageSetup orientation="landscape" paperSize="9" fitToHeight="0" fitToWidth="1"/>
  <headerFooter>
    <oddHeader/>
    <oddFooter>&amp;C&amp;8 Investopia Academy · A platform by Erudite Africa Investments PLC · investopia.et&amp;R&amp;8 Page &amp;P of &amp;N</oddFooter>
    <evenHeader/>
    <evenFooter/>
    <firstHeader/>
    <firstFooter/>
  </headerFooter>
</worksheet>
</file>

<file path=xl/worksheets/sheet3.xml><?xml version="1.0" encoding="utf-8"?>
<worksheet xmlns="http://schemas.openxmlformats.org/spreadsheetml/2006/main">
  <sheetPr>
    <tabColor rgb="000F4C3A"/>
    <outlinePr summaryBelow="1" summaryRight="1"/>
    <pageSetUpPr fitToPage="1"/>
  </sheetPr>
  <dimension ref="A1:G15"/>
  <sheetViews>
    <sheetView showGridLines="0" workbookViewId="0">
      <pane ySplit="1" topLeftCell="A2" activePane="bottomLeft" state="frozen"/>
      <selection pane="bottomLeft" activeCell="A1" sqref="A1"/>
    </sheetView>
  </sheetViews>
  <sheetFormatPr baseColWidth="8" defaultRowHeight="15"/>
  <cols>
    <col width="6" customWidth="1" min="1" max="1"/>
    <col width="44" customWidth="1" min="2" max="2"/>
    <col width="13" customWidth="1" min="3" max="3"/>
    <col width="28" customWidth="1" min="4" max="4"/>
    <col width="24" customWidth="1" min="5" max="5"/>
    <col width="12" customWidth="1" min="6" max="6"/>
    <col width="44" customWidth="1" min="7" max="7"/>
  </cols>
  <sheetData>
    <row r="1" ht="48" customHeight="1">
      <c r="A1" s="8" t="inlineStr">
        <is>
          <t>No.</t>
        </is>
      </c>
      <c r="B1" s="8" t="inlineStr">
        <is>
          <t>Item</t>
        </is>
      </c>
      <c r="C1" s="8" t="inlineStr">
        <is>
          <t>Required for Haro? (Yes/No)</t>
        </is>
      </c>
      <c r="D1" s="8" t="inlineStr">
        <is>
          <t>Number or reference</t>
        </is>
      </c>
      <c r="E1" s="8" t="inlineStr">
        <is>
          <t>Date obtained or due</t>
        </is>
      </c>
      <c r="F1" s="8" t="inlineStr">
        <is>
          <t>Evidence filed (Yes/No)</t>
        </is>
      </c>
      <c r="G1" s="8" t="inlineStr">
        <is>
          <t>Notes</t>
        </is>
      </c>
    </row>
    <row r="2" ht="33" customHeight="1">
      <c r="A2" s="17" t="n">
        <v>1</v>
      </c>
      <c r="B2" s="10" t="inlineStr">
        <is>
          <t>TIN certificate (within 21 days of becoming liable)</t>
        </is>
      </c>
      <c r="C2" s="18" t="inlineStr">
        <is>
          <t>Yes</t>
        </is>
      </c>
      <c r="D2" s="19" t="inlineStr">
        <is>
          <t>TIN 00xxxxxxxx (placeholder)</t>
        </is>
      </c>
      <c r="E2" s="20" t="n">
        <v>45355</v>
      </c>
      <c r="F2" s="18" t="inlineStr">
        <is>
          <t>Yes</t>
        </is>
      </c>
      <c r="G2" s="19" t="inlineStr">
        <is>
          <t>Ministry of Revenues, Adama branch</t>
        </is>
      </c>
    </row>
    <row r="3" ht="33" customHeight="1">
      <c r="A3" s="17" t="n">
        <v>2</v>
      </c>
      <c r="B3" s="10" t="inlineStr">
        <is>
          <t>Commercial registration and trade name</t>
        </is>
      </c>
      <c r="C3" s="18" t="inlineStr">
        <is>
          <t>Yes</t>
        </is>
      </c>
      <c r="D3" s="19" t="inlineStr">
        <is>
          <t>CR/ADA/xxxx (placeholder)</t>
        </is>
      </c>
      <c r="E3" s="20" t="n">
        <v>45363</v>
      </c>
      <c r="F3" s="18" t="inlineStr">
        <is>
          <t>Yes</t>
        </is>
      </c>
      <c r="G3" s="19" t="inlineStr">
        <is>
          <t>Proclamation No. 980/2016 as amended by No. 1150/2019</t>
        </is>
      </c>
    </row>
    <row r="4" ht="33" customHeight="1">
      <c r="A4" s="17" t="n">
        <v>3</v>
      </c>
      <c r="B4" s="10" t="inlineStr">
        <is>
          <t>Memorandum of association and blocked capital account</t>
        </is>
      </c>
      <c r="C4" s="18" t="inlineStr">
        <is>
          <t>Yes</t>
        </is>
      </c>
      <c r="D4" s="19" t="inlineStr">
        <is>
          <t>Capital Birr 500,000, Bank A</t>
        </is>
      </c>
      <c r="E4" s="20" t="n">
        <v>45350</v>
      </c>
      <c r="F4" s="18" t="inlineStr">
        <is>
          <t>Yes</t>
        </is>
      </c>
      <c r="G4" s="19" t="inlineStr">
        <is>
          <t>PLC minimum capital Birr 15,000</t>
        </is>
      </c>
    </row>
    <row r="5" ht="33" customHeight="1">
      <c r="A5" s="17" t="n">
        <v>4</v>
      </c>
      <c r="B5" s="10" t="inlineStr">
        <is>
          <t>Business license</t>
        </is>
      </c>
      <c r="C5" s="18" t="inlineStr">
        <is>
          <t>Yes</t>
        </is>
      </c>
      <c r="D5" s="19" t="inlineStr">
        <is>
          <t>BL/ADA/xxxx (placeholder)</t>
        </is>
      </c>
      <c r="E5" s="7" t="inlineStr">
        <is>
          <t>Renew by Tahsas 30, 2019 E.C. (8 January 2027)</t>
        </is>
      </c>
      <c r="F5" s="18" t="inlineStr">
        <is>
          <t>No</t>
        </is>
      </c>
      <c r="G5" s="19" t="inlineStr">
        <is>
          <t>Window Hamle 1 to Tahsas 30</t>
        </is>
      </c>
    </row>
    <row r="6">
      <c r="A6" s="17" t="n">
        <v>5</v>
      </c>
      <c r="B6" s="10" t="inlineStr">
        <is>
          <t>Income tax category</t>
        </is>
      </c>
      <c r="C6" s="18" t="inlineStr">
        <is>
          <t>Yes</t>
        </is>
      </c>
      <c r="D6" s="19" t="inlineStr">
        <is>
          <t>Category A (all bodies)</t>
        </is>
      </c>
      <c r="E6" s="7" t="inlineStr">
        <is>
          <t>n/a</t>
        </is>
      </c>
      <c r="F6" s="18" t="inlineStr">
        <is>
          <t>Yes</t>
        </is>
      </c>
      <c r="G6" s="19" t="inlineStr">
        <is>
          <t>Proclamation No. 1395/2025</t>
        </is>
      </c>
    </row>
    <row r="7" ht="33" customHeight="1">
      <c r="A7" s="17" t="n">
        <v>6</v>
      </c>
      <c r="B7" s="10" t="inlineStr">
        <is>
          <t>VAT registration</t>
        </is>
      </c>
      <c r="C7" s="18" t="inlineStr">
        <is>
          <t>Yes</t>
        </is>
      </c>
      <c r="D7" s="19" t="inlineStr">
        <is>
          <t>VAT reg. no. (placeholder)</t>
        </is>
      </c>
      <c r="E7" s="20" t="n">
        <v>45371</v>
      </c>
      <c r="F7" s="18" t="inlineStr">
        <is>
          <t>Yes</t>
        </is>
      </c>
      <c r="G7" s="19" t="inlineStr">
        <is>
          <t>Required for all Category A under Directive No. 1104/2025</t>
        </is>
      </c>
    </row>
    <row r="8" ht="33" customHeight="1">
      <c r="A8" s="17" t="n">
        <v>7</v>
      </c>
      <c r="B8" s="10" t="inlineStr">
        <is>
          <t>Withholding agent set-up (3% on goods above Birr 20,000, services above Birr 10,000)</t>
        </is>
      </c>
      <c r="C8" s="18" t="inlineStr">
        <is>
          <t>Yes</t>
        </is>
      </c>
      <c r="D8" s="19" t="inlineStr">
        <is>
          <t>n/a</t>
        </is>
      </c>
      <c r="E8" s="7" t="inlineStr">
        <is>
          <t>n/a</t>
        </is>
      </c>
      <c r="F8" s="18" t="inlineStr">
        <is>
          <t>Yes</t>
        </is>
      </c>
      <c r="G8" s="19" t="inlineStr">
        <is>
          <t>Bodies, government and NGOs withhold</t>
        </is>
      </c>
    </row>
    <row r="9">
      <c r="A9" s="17" t="n">
        <v>8</v>
      </c>
      <c r="B9" s="10" t="inlineStr">
        <is>
          <t>Employer pension registration</t>
        </is>
      </c>
      <c r="C9" s="18" t="inlineStr">
        <is>
          <t>Yes</t>
        </is>
      </c>
      <c r="D9" s="19" t="inlineStr">
        <is>
          <t>(placeholder)</t>
        </is>
      </c>
      <c r="E9" s="20" t="n">
        <v>45383</v>
      </c>
      <c r="F9" s="18" t="inlineStr">
        <is>
          <t>Yes</t>
        </is>
      </c>
      <c r="G9" s="19" t="inlineStr">
        <is>
          <t>7% and 11% of basic salary</t>
        </is>
      </c>
    </row>
    <row r="10" ht="33" customHeight="1">
      <c r="A10" s="17" t="n">
        <v>9</v>
      </c>
      <c r="B10" s="10" t="inlineStr">
        <is>
          <t>Sales register machine or e-invoicing registration</t>
        </is>
      </c>
      <c r="C10" s="18" t="inlineStr">
        <is>
          <t>Yes</t>
        </is>
      </c>
      <c r="D10" s="19" t="inlineStr">
        <is>
          <t>Machine no. (placeholder)</t>
        </is>
      </c>
      <c r="E10" s="7" t="inlineStr">
        <is>
          <t>n/a</t>
        </is>
      </c>
      <c r="F10" s="18" t="inlineStr">
        <is>
          <t>Yes</t>
        </is>
      </c>
      <c r="G10" s="19" t="inlineStr">
        <is>
          <t>E-invoicing under Directive No. 1142/2026 when go-live dates are announced</t>
        </is>
      </c>
    </row>
    <row r="11" ht="33" customHeight="1">
      <c r="A11" s="17" t="n">
        <v>10</v>
      </c>
      <c r="B11" s="10" t="inlineStr">
        <is>
          <t>Records system and retention (longer of Commercial Code period or 5 years after filing)</t>
        </is>
      </c>
      <c r="C11" s="18" t="inlineStr">
        <is>
          <t>Yes</t>
        </is>
      </c>
      <c r="D11" s="19" t="inlineStr">
        <is>
          <t>Monthly folders and scans</t>
        </is>
      </c>
      <c r="E11" s="7" t="inlineStr">
        <is>
          <t>n/a</t>
        </is>
      </c>
      <c r="F11" s="18" t="inlineStr">
        <is>
          <t>Yes</t>
        </is>
      </c>
      <c r="G11" s="19" t="inlineStr">
        <is>
          <t>Company books: 10 years per professional guidance</t>
        </is>
      </c>
    </row>
    <row r="12"/>
    <row r="13">
      <c r="B13" s="16" t="inlineStr">
        <is>
          <t>Open items: required registrations without evidence on file (shaded amber in column F).</t>
        </is>
      </c>
      <c r="F13" s="21" t="inlineStr">
        <is>
          <t>Open items:</t>
        </is>
      </c>
      <c r="G13" s="22">
        <f>COUNTIFS(C2:C11,"Yes",F2:F11,"No")</f>
        <v/>
      </c>
    </row>
    <row r="14"/>
    <row r="15">
      <c r="A15" s="11" t="inlineStr">
        <is>
          <t>Figures follow the course (October 2026). Laws change: confirm rates, thresholds and deadlines with the Ministry of Revenues before filing.</t>
        </is>
      </c>
      <c r="B15" s="12" t="n"/>
      <c r="C15" s="12" t="n"/>
      <c r="D15" s="12" t="n"/>
      <c r="E15" s="12" t="n"/>
      <c r="F15" s="12" t="n"/>
      <c r="G15" s="12" t="n"/>
    </row>
  </sheetData>
  <mergeCells count="2">
    <mergeCell ref="B13:E13"/>
    <mergeCell ref="A15:G15"/>
  </mergeCells>
  <conditionalFormatting sqref="F2:F11">
    <cfRule type="expression" priority="1" dxfId="0">
      <formula>AND($C2="Yes",$F2="No")</formula>
    </cfRule>
  </conditionalFormatting>
  <dataValidations count="1">
    <dataValidation sqref="C2:C11 F2:F11" showDropDown="0" showInputMessage="0" showErrorMessage="0" allowBlank="1" errorTitle="Invalid entry" error="Choose a value from the list." type="list">
      <formula1>"Yes,No"</formula1>
    </dataValidation>
  </dataValidations>
  <printOptions horizontalCentered="1"/>
  <pageMargins left="0.4" right="0.4" top="0.6" bottom="0.6" header="0.5" footer="0.5"/>
  <pageSetup orientation="landscape" paperSize="9" fitToHeight="0" fitToWidth="1"/>
  <headerFooter>
    <oddHeader/>
    <oddFooter>&amp;C&amp;8 Investopia Academy · A platform by Erudite Africa Investments PLC · investopia.et&amp;R&amp;8 Page &amp;P of &amp;N</oddFooter>
    <evenHeader/>
    <evenFooter/>
    <firstHeader/>
    <firstFooter/>
  </headerFooter>
</worksheet>
</file>

<file path=xl/worksheets/sheet4.xml><?xml version="1.0" encoding="utf-8"?>
<worksheet xmlns="http://schemas.openxmlformats.org/spreadsheetml/2006/main">
  <sheetPr>
    <tabColor rgb="000F4C3A"/>
    <outlinePr summaryBelow="1" summaryRight="1"/>
    <pageSetUpPr fitToPage="1"/>
  </sheetPr>
  <dimension ref="A1:Q18"/>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6" customWidth="1" min="1" max="1"/>
    <col width="20" customWidth="1" min="2" max="2"/>
    <col width="24" customWidth="1" min="3" max="3"/>
    <col width="12" customWidth="1" min="4" max="4"/>
    <col width="11" customWidth="1" min="5" max="5"/>
    <col width="12" customWidth="1" min="6" max="6"/>
    <col width="12" customWidth="1" min="7" max="7"/>
    <col width="11" customWidth="1" min="8" max="8"/>
    <col width="12" customWidth="1" min="9" max="9"/>
    <col width="12" customWidth="1" min="10" max="10"/>
    <col width="12" customWidth="1" min="11" max="11"/>
    <col width="12" customWidth="1" min="12" max="12"/>
    <col width="12" customWidth="1" min="13" max="13"/>
    <col width="3" customWidth="1" min="14" max="14"/>
    <col width="30" customWidth="1" min="15" max="15"/>
    <col width="18" customWidth="1" min="16" max="16"/>
    <col width="12" customWidth="1" min="17" max="17"/>
  </cols>
  <sheetData>
    <row r="1" ht="48" customHeight="1">
      <c r="A1" s="8" t="inlineStr">
        <is>
          <t>No.</t>
        </is>
      </c>
      <c r="B1" s="8" t="inlineStr">
        <is>
          <t>Employee</t>
        </is>
      </c>
      <c r="C1" s="8" t="inlineStr">
        <is>
          <t>Position</t>
        </is>
      </c>
      <c r="D1" s="8" t="inlineStr">
        <is>
          <t>Basic salary</t>
        </is>
      </c>
      <c r="E1" s="8" t="inlineStr">
        <is>
          <t>Overtime</t>
        </is>
      </c>
      <c r="F1" s="8" t="inlineStr">
        <is>
          <t>Taxable allowances</t>
        </is>
      </c>
      <c r="G1" s="8" t="inlineStr">
        <is>
          <t>Gross taxable pay</t>
        </is>
      </c>
      <c r="H1" s="8" t="inlineStr">
        <is>
          <t>PAYE</t>
        </is>
      </c>
      <c r="I1" s="8" t="inlineStr">
        <is>
          <t>Employee pension 7%</t>
        </is>
      </c>
      <c r="J1" s="8" t="inlineStr">
        <is>
          <t>Net pay</t>
        </is>
      </c>
      <c r="K1" s="8" t="inlineStr">
        <is>
          <t>Employer pension 11%</t>
        </is>
      </c>
      <c r="L1" s="8" t="inlineStr">
        <is>
          <t>Total pension (18%)</t>
        </is>
      </c>
      <c r="M1" s="8" t="inlineStr">
        <is>
          <t>Employer cost</t>
        </is>
      </c>
      <c r="O1" s="8" t="inlineStr">
        <is>
          <t>Band-by-band check: employee</t>
        </is>
      </c>
      <c r="P1" s="18" t="inlineStr">
        <is>
          <t>Dereje Tadesse</t>
        </is>
      </c>
      <c r="Q1" s="8" t="inlineStr">
        <is>
          <t>Tax (Birr)</t>
        </is>
      </c>
    </row>
    <row r="2">
      <c r="A2" s="17" t="n">
        <v>1</v>
      </c>
      <c r="B2" s="19" t="inlineStr">
        <is>
          <t>Meron Kebede</t>
        </is>
      </c>
      <c r="C2" s="19" t="inlineStr">
        <is>
          <t>Managing director</t>
        </is>
      </c>
      <c r="D2" s="14" t="n">
        <v>30000</v>
      </c>
      <c r="E2" s="14" t="n">
        <v>0</v>
      </c>
      <c r="F2" s="14" t="n">
        <v>0</v>
      </c>
      <c r="G2" s="23">
        <f>D2+E2+F2</f>
        <v/>
      </c>
      <c r="H2" s="23">
        <f>ROUND(SUMPRODUCT(MAX(G2*PAYE_Rate-PAYE_Ded)),0)</f>
        <v/>
      </c>
      <c r="I2" s="23">
        <f>ROUND(D2*Pen_Emp,0)</f>
        <v/>
      </c>
      <c r="J2" s="23">
        <f>G2-H2-I2</f>
        <v/>
      </c>
      <c r="K2" s="23">
        <f>ROUND(D2*Pen_Er,0)</f>
        <v/>
      </c>
      <c r="L2" s="23">
        <f>I2+K2</f>
        <v/>
      </c>
      <c r="M2" s="23">
        <f>G2+K2</f>
        <v/>
      </c>
      <c r="O2" s="6" t="inlineStr">
        <is>
          <t>Gross taxable pay</t>
        </is>
      </c>
      <c r="P2" s="23">
        <f>INDEX($G$2:$G$8,MATCH($P$1,$B$2:$B$8,0))</f>
        <v/>
      </c>
      <c r="Q2" s="9" t="n"/>
    </row>
    <row r="3">
      <c r="A3" s="17" t="n">
        <v>2</v>
      </c>
      <c r="B3" s="19" t="inlineStr">
        <is>
          <t>Dereje Tadesse</t>
        </is>
      </c>
      <c r="C3" s="19" t="inlineStr">
        <is>
          <t>Finance manager</t>
        </is>
      </c>
      <c r="D3" s="14" t="n">
        <v>20000</v>
      </c>
      <c r="E3" s="14" t="n">
        <v>0</v>
      </c>
      <c r="F3" s="14" t="n">
        <v>0</v>
      </c>
      <c r="G3" s="23">
        <f>D3+E3+F3</f>
        <v/>
      </c>
      <c r="H3" s="23">
        <f>ROUND(SUMPRODUCT(MAX(G3*PAYE_Rate-PAYE_Ded)),0)</f>
        <v/>
      </c>
      <c r="I3" s="23">
        <f>ROUND(D3*Pen_Emp,0)</f>
        <v/>
      </c>
      <c r="J3" s="23">
        <f>G3-H3-I3</f>
        <v/>
      </c>
      <c r="K3" s="23">
        <f>ROUND(D3*Pen_Er,0)</f>
        <v/>
      </c>
      <c r="L3" s="23">
        <f>I3+K3</f>
        <v/>
      </c>
      <c r="M3" s="23">
        <f>G3+K3</f>
        <v/>
      </c>
      <c r="O3" s="24">
        <f>TEXT(Rates!A3,"#,##0")&amp;IF(ISNUMBER(Rates!B3)," to "&amp;TEXT(Rates!B3,"#,##0")," and above")&amp;" at "&amp;TEXT(Rates!C3,"0%")</f>
        <v/>
      </c>
      <c r="P3" s="23">
        <f>MAX(0,IF(ISNUMBER(Rates!B3),MIN($P$2,Rates!B3),$P$2)-Rates!A3)</f>
        <v/>
      </c>
      <c r="Q3" s="23">
        <f>ROUND(P3*Rates!C3,0)</f>
        <v/>
      </c>
    </row>
    <row r="4">
      <c r="A4" s="17" t="n">
        <v>3</v>
      </c>
      <c r="B4" s="19" t="inlineStr">
        <is>
          <t>Kidist Haile</t>
        </is>
      </c>
      <c r="C4" s="19" t="inlineStr">
        <is>
          <t>Accounts and tax assistant</t>
        </is>
      </c>
      <c r="D4" s="14" t="n">
        <v>9000</v>
      </c>
      <c r="E4" s="14" t="n">
        <v>0</v>
      </c>
      <c r="F4" s="14" t="n">
        <v>0</v>
      </c>
      <c r="G4" s="23">
        <f>D4+E4+F4</f>
        <v/>
      </c>
      <c r="H4" s="23">
        <f>ROUND(SUMPRODUCT(MAX(G4*PAYE_Rate-PAYE_Ded)),0)</f>
        <v/>
      </c>
      <c r="I4" s="23">
        <f>ROUND(D4*Pen_Emp,0)</f>
        <v/>
      </c>
      <c r="J4" s="23">
        <f>G4-H4-I4</f>
        <v/>
      </c>
      <c r="K4" s="23">
        <f>ROUND(D4*Pen_Er,0)</f>
        <v/>
      </c>
      <c r="L4" s="23">
        <f>I4+K4</f>
        <v/>
      </c>
      <c r="M4" s="23">
        <f>G4+K4</f>
        <v/>
      </c>
      <c r="O4" s="24">
        <f>TEXT(Rates!A4,"#,##0")&amp;IF(ISNUMBER(Rates!B4)," to "&amp;TEXT(Rates!B4,"#,##0")," and above")&amp;" at "&amp;TEXT(Rates!C4,"0%")</f>
        <v/>
      </c>
      <c r="P4" s="23">
        <f>MAX(0,IF(ISNUMBER(Rates!B4),MIN($P$2,Rates!B4),$P$2)-Rates!A4)</f>
        <v/>
      </c>
      <c r="Q4" s="23">
        <f>ROUND(P4*Rates!C4,0)</f>
        <v/>
      </c>
    </row>
    <row r="5">
      <c r="A5" s="17" t="n">
        <v>4</v>
      </c>
      <c r="B5" s="19" t="inlineStr">
        <is>
          <t>Abebe Girma</t>
        </is>
      </c>
      <c r="C5" s="19" t="inlineStr">
        <is>
          <t>Workshop supervisor</t>
        </is>
      </c>
      <c r="D5" s="14" t="n">
        <v>12000</v>
      </c>
      <c r="E5" s="14" t="n">
        <v>1500</v>
      </c>
      <c r="F5" s="14" t="n">
        <v>0</v>
      </c>
      <c r="G5" s="23">
        <f>D5+E5+F5</f>
        <v/>
      </c>
      <c r="H5" s="23">
        <f>ROUND(SUMPRODUCT(MAX(G5*PAYE_Rate-PAYE_Ded)),0)</f>
        <v/>
      </c>
      <c r="I5" s="23">
        <f>ROUND(D5*Pen_Emp,0)</f>
        <v/>
      </c>
      <c r="J5" s="23">
        <f>G5-H5-I5</f>
        <v/>
      </c>
      <c r="K5" s="23">
        <f>ROUND(D5*Pen_Er,0)</f>
        <v/>
      </c>
      <c r="L5" s="23">
        <f>I5+K5</f>
        <v/>
      </c>
      <c r="M5" s="23">
        <f>G5+K5</f>
        <v/>
      </c>
      <c r="O5" s="24">
        <f>TEXT(Rates!A5,"#,##0")&amp;IF(ISNUMBER(Rates!B5)," to "&amp;TEXT(Rates!B5,"#,##0")," and above")&amp;" at "&amp;TEXT(Rates!C5,"0%")</f>
        <v/>
      </c>
      <c r="P5" s="23">
        <f>MAX(0,IF(ISNUMBER(Rates!B5),MIN($P$2,Rates!B5),$P$2)-Rates!A5)</f>
        <v/>
      </c>
      <c r="Q5" s="23">
        <f>ROUND(P5*Rates!C5,0)</f>
        <v/>
      </c>
    </row>
    <row r="6">
      <c r="A6" s="17" t="n">
        <v>5</v>
      </c>
      <c r="B6" s="19" t="inlineStr">
        <is>
          <t>Hana Tesfaye</t>
        </is>
      </c>
      <c r="C6" s="19" t="inlineStr">
        <is>
          <t>Sales officer</t>
        </is>
      </c>
      <c r="D6" s="14" t="n">
        <v>7000</v>
      </c>
      <c r="E6" s="14" t="n">
        <v>0</v>
      </c>
      <c r="F6" s="14" t="n">
        <v>0</v>
      </c>
      <c r="G6" s="23">
        <f>D6+E6+F6</f>
        <v/>
      </c>
      <c r="H6" s="23">
        <f>ROUND(SUMPRODUCT(MAX(G6*PAYE_Rate-PAYE_Ded)),0)</f>
        <v/>
      </c>
      <c r="I6" s="23">
        <f>ROUND(D6*Pen_Emp,0)</f>
        <v/>
      </c>
      <c r="J6" s="23">
        <f>G6-H6-I6</f>
        <v/>
      </c>
      <c r="K6" s="23">
        <f>ROUND(D6*Pen_Er,0)</f>
        <v/>
      </c>
      <c r="L6" s="23">
        <f>I6+K6</f>
        <v/>
      </c>
      <c r="M6" s="23">
        <f>G6+K6</f>
        <v/>
      </c>
      <c r="O6" s="24">
        <f>TEXT(Rates!A6,"#,##0")&amp;IF(ISNUMBER(Rates!B6)," to "&amp;TEXT(Rates!B6,"#,##0")," and above")&amp;" at "&amp;TEXT(Rates!C6,"0%")</f>
        <v/>
      </c>
      <c r="P6" s="23">
        <f>MAX(0,IF(ISNUMBER(Rates!B6),MIN($P$2,Rates!B6),$P$2)-Rates!A6)</f>
        <v/>
      </c>
      <c r="Q6" s="23">
        <f>ROUND(P6*Rates!C6,0)</f>
        <v/>
      </c>
    </row>
    <row r="7">
      <c r="A7" s="17" t="n">
        <v>6</v>
      </c>
      <c r="B7" s="19" t="inlineStr">
        <is>
          <t>Yonas Bekele</t>
        </is>
      </c>
      <c r="C7" s="19" t="inlineStr">
        <is>
          <t>Carpenter</t>
        </is>
      </c>
      <c r="D7" s="14" t="n">
        <v>5500</v>
      </c>
      <c r="E7" s="14" t="n">
        <v>0</v>
      </c>
      <c r="F7" s="14" t="n">
        <v>0</v>
      </c>
      <c r="G7" s="23">
        <f>D7+E7+F7</f>
        <v/>
      </c>
      <c r="H7" s="23">
        <f>ROUND(SUMPRODUCT(MAX(G7*PAYE_Rate-PAYE_Ded)),0)</f>
        <v/>
      </c>
      <c r="I7" s="23">
        <f>ROUND(D7*Pen_Emp,0)</f>
        <v/>
      </c>
      <c r="J7" s="23">
        <f>G7-H7-I7</f>
        <v/>
      </c>
      <c r="K7" s="23">
        <f>ROUND(D7*Pen_Er,0)</f>
        <v/>
      </c>
      <c r="L7" s="23">
        <f>I7+K7</f>
        <v/>
      </c>
      <c r="M7" s="23">
        <f>G7+K7</f>
        <v/>
      </c>
      <c r="O7" s="24">
        <f>TEXT(Rates!A7,"#,##0")&amp;IF(ISNUMBER(Rates!B7)," to "&amp;TEXT(Rates!B7,"#,##0")," and above")&amp;" at "&amp;TEXT(Rates!C7,"0%")</f>
        <v/>
      </c>
      <c r="P7" s="23">
        <f>MAX(0,IF(ISNUMBER(Rates!B7),MIN($P$2,Rates!B7),$P$2)-Rates!A7)</f>
        <v/>
      </c>
      <c r="Q7" s="23">
        <f>ROUND(P7*Rates!C7,0)</f>
        <v/>
      </c>
    </row>
    <row r="8">
      <c r="A8" s="17" t="n">
        <v>7</v>
      </c>
      <c r="B8" s="19" t="inlineStr">
        <is>
          <t>Lensa Mulugeta</t>
        </is>
      </c>
      <c r="C8" s="19" t="inlineStr">
        <is>
          <t>Cleaner</t>
        </is>
      </c>
      <c r="D8" s="14" t="n">
        <v>2000</v>
      </c>
      <c r="E8" s="14" t="n">
        <v>0</v>
      </c>
      <c r="F8" s="14" t="n">
        <v>0</v>
      </c>
      <c r="G8" s="23">
        <f>D8+E8+F8</f>
        <v/>
      </c>
      <c r="H8" s="23">
        <f>ROUND(SUMPRODUCT(MAX(G8*PAYE_Rate-PAYE_Ded)),0)</f>
        <v/>
      </c>
      <c r="I8" s="23">
        <f>ROUND(D8*Pen_Emp,0)</f>
        <v/>
      </c>
      <c r="J8" s="23">
        <f>G8-H8-I8</f>
        <v/>
      </c>
      <c r="K8" s="23">
        <f>ROUND(D8*Pen_Er,0)</f>
        <v/>
      </c>
      <c r="L8" s="23">
        <f>I8+K8</f>
        <v/>
      </c>
      <c r="M8" s="23">
        <f>G8+K8</f>
        <v/>
      </c>
      <c r="O8" s="24">
        <f>TEXT(Rates!A8,"#,##0")&amp;IF(ISNUMBER(Rates!B8)," to "&amp;TEXT(Rates!B8,"#,##0")," and above")&amp;" at "&amp;TEXT(Rates!C8,"0%")</f>
        <v/>
      </c>
      <c r="P8" s="23">
        <f>MAX(0,IF(ISNUMBER(Rates!B8),MIN($P$2,Rates!B8),$P$2)-Rates!A8)</f>
        <v/>
      </c>
      <c r="Q8" s="23">
        <f>ROUND(P8*Rates!C8,0)</f>
        <v/>
      </c>
    </row>
    <row r="9">
      <c r="A9" s="25" t="inlineStr"/>
      <c r="B9" s="25" t="inlineStr">
        <is>
          <t>Total</t>
        </is>
      </c>
      <c r="C9" s="25" t="inlineStr">
        <is>
          <t>Meskerem 2019 E.C.</t>
        </is>
      </c>
      <c r="D9" s="26">
        <f>SUM(D2:D8)</f>
        <v/>
      </c>
      <c r="E9" s="26">
        <f>SUM(E2:E8)</f>
        <v/>
      </c>
      <c r="F9" s="26">
        <f>SUM(F2:F8)</f>
        <v/>
      </c>
      <c r="G9" s="26">
        <f>SUM(G2:G8)</f>
        <v/>
      </c>
      <c r="H9" s="26">
        <f>SUM(H2:H8)</f>
        <v/>
      </c>
      <c r="I9" s="26">
        <f>SUM(I2:I8)</f>
        <v/>
      </c>
      <c r="J9" s="26">
        <f>SUM(J2:J8)</f>
        <v/>
      </c>
      <c r="K9" s="26">
        <f>SUM(K2:K8)</f>
        <v/>
      </c>
      <c r="L9" s="26">
        <f>SUM(L2:L8)</f>
        <v/>
      </c>
      <c r="M9" s="26">
        <f>SUM(M2:M8)</f>
        <v/>
      </c>
      <c r="O9" s="25" t="inlineStr">
        <is>
          <t>Total band by band</t>
        </is>
      </c>
      <c r="P9" s="26">
        <f>SUM(P3:P8)</f>
        <v/>
      </c>
      <c r="Q9" s="26">
        <f>SUM(Q3:Q8)</f>
        <v/>
      </c>
    </row>
    <row r="10">
      <c r="O10" s="6" t="inlineStr">
        <is>
          <t>PAYE in column H</t>
        </is>
      </c>
      <c r="P10" s="9" t="n"/>
      <c r="Q10" s="23">
        <f>INDEX($H$2:$H$8,MATCH($P$1,$B$2:$B$8,0))</f>
        <v/>
      </c>
    </row>
    <row r="11">
      <c r="B11" s="6" t="inlineStr">
        <is>
          <t>Check: gross minus PAYE minus employee pension = net (should be 0)</t>
        </is>
      </c>
      <c r="G11" s="27">
        <f>G9-H9-I9-J9</f>
        <v/>
      </c>
      <c r="O11" s="6" t="inlineStr">
        <is>
          <t>Match?</t>
        </is>
      </c>
      <c r="P11" s="9" t="n"/>
      <c r="Q11" s="28">
        <f>IF(Q9=Q10,"Match","Check")</f>
        <v/>
      </c>
    </row>
    <row r="12">
      <c r="B12" s="6" t="inlineStr">
        <is>
          <t>Check: total pension = 18% of basic (should be 0)</t>
        </is>
      </c>
      <c r="G12" s="27">
        <f>L9-ROUND(D9*(Pen_Emp+Pen_Er),0)</f>
        <v/>
      </c>
    </row>
    <row r="13">
      <c r="B13" s="6" t="inlineStr">
        <is>
          <t>PAYE due by</t>
        </is>
      </c>
      <c r="G13" s="19" t="inlineStr">
        <is>
          <t>Tikimt 30, 2019 E.C. (9 November 2026)</t>
        </is>
      </c>
    </row>
    <row r="14">
      <c r="B14" s="6" t="inlineStr">
        <is>
          <t>Pension due by</t>
        </is>
      </c>
      <c r="G14" s="19" t="inlineStr">
        <is>
          <t>Within 30 days after Meskerem 30 (10 October 2026)</t>
        </is>
      </c>
    </row>
    <row r="15"/>
    <row r="16" ht="34" customHeight="1">
      <c r="B16" s="16" t="inlineStr">
        <is>
          <t>Period: Meskerem 2019 E.C. (11 September to 10 October 2026). PAYE uses the maximum of (pay x rate minus quick deduction) over the bands, which equals the band-by-band tax and gives 0 at or below Birr 2,000. Overtime is taxed but stays outside the pension base.</t>
        </is>
      </c>
    </row>
    <row r="17"/>
    <row r="18">
      <c r="A18" s="11" t="inlineStr">
        <is>
          <t>Figures follow the course (October 2026). Laws change: confirm rates, thresholds and deadlines with the Ministry of Revenues before filing.</t>
        </is>
      </c>
      <c r="B18" s="12" t="n"/>
      <c r="C18" s="12" t="n"/>
      <c r="D18" s="12" t="n"/>
      <c r="E18" s="12" t="n"/>
      <c r="F18" s="12" t="n"/>
      <c r="G18" s="12" t="n"/>
      <c r="H18" s="12" t="n"/>
      <c r="I18" s="12" t="n"/>
      <c r="J18" s="12" t="n"/>
      <c r="K18" s="12" t="n"/>
      <c r="L18" s="12" t="n"/>
      <c r="M18" s="12" t="n"/>
      <c r="N18" s="12" t="n"/>
      <c r="O18" s="12" t="n"/>
      <c r="P18" s="12" t="n"/>
      <c r="Q18" s="12" t="n"/>
    </row>
  </sheetData>
  <mergeCells count="8">
    <mergeCell ref="B16:M16"/>
    <mergeCell ref="B12:F12"/>
    <mergeCell ref="G14:M14"/>
    <mergeCell ref="A18:Q18"/>
    <mergeCell ref="G13:M13"/>
    <mergeCell ref="B11:F11"/>
    <mergeCell ref="B14:F14"/>
    <mergeCell ref="B13:F13"/>
  </mergeCells>
  <conditionalFormatting sqref="H2:H8">
    <cfRule type="expression" priority="1" dxfId="1">
      <formula>AND($B2=$P$1,$H2&lt;&gt;$Q$9)</formula>
    </cfRule>
  </conditionalFormatting>
  <conditionalFormatting sqref="Q11">
    <cfRule type="cellIs" priority="2" operator="equal" dxfId="1">
      <formula>"Check"</formula>
    </cfRule>
    <cfRule type="cellIs" priority="3" operator="equal" dxfId="2">
      <formula>"Match"</formula>
    </cfRule>
  </conditionalFormatting>
  <conditionalFormatting sqref="G11:G12">
    <cfRule type="cellIs" priority="4" operator="notEqual" dxfId="1">
      <formula>0</formula>
    </cfRule>
  </conditionalFormatting>
  <dataValidations count="1">
    <dataValidation sqref="P1" showDropDown="0" showInputMessage="1" showErrorMessage="0" allowBlank="1" errorTitle="Invalid entry" error="Choose a value from the list." prompt="Choose an employee" type="list">
      <formula1>=$B$2:$B$8</formula1>
    </dataValidation>
  </dataValidations>
  <printOptions horizontalCentered="1"/>
  <pageMargins left="0.4" right="0.4" top="0.6" bottom="0.6" header="0.5" footer="0.5"/>
  <pageSetup orientation="landscape" paperSize="9" fitToHeight="0" fitToWidth="1"/>
  <headerFooter>
    <oddHeader/>
    <oddFooter>&amp;C&amp;8 Investopia Academy · A platform by Erudite Africa Investments PLC · investopia.et&amp;R&amp;8 Page &amp;P of &amp;N</oddFooter>
    <evenHeader/>
    <evenFooter/>
    <firstHeader/>
    <firstFooter/>
  </headerFooter>
</worksheet>
</file>

<file path=xl/worksheets/sheet5.xml><?xml version="1.0" encoding="utf-8"?>
<worksheet xmlns="http://schemas.openxmlformats.org/spreadsheetml/2006/main">
  <sheetPr>
    <tabColor rgb="000F4C3A"/>
    <outlinePr summaryBelow="1" summaryRight="1"/>
    <pageSetUpPr fitToPage="1"/>
  </sheetPr>
  <dimension ref="A1:G28"/>
  <sheetViews>
    <sheetView showGridLines="0" workbookViewId="0">
      <pane ySplit="1" topLeftCell="A2" activePane="bottomLeft" state="frozen"/>
      <selection pane="bottomLeft" activeCell="A1" sqref="A1"/>
    </sheetView>
  </sheetViews>
  <sheetFormatPr baseColWidth="8" defaultRowHeight="15"/>
  <cols>
    <col width="40" customWidth="1" min="1" max="1"/>
    <col width="18" customWidth="1" min="2" max="2"/>
    <col width="16" customWidth="1" min="3" max="3"/>
    <col width="16" customWidth="1" min="4" max="4"/>
    <col width="26" customWidth="1" min="5" max="5"/>
    <col width="16" customWidth="1" min="6" max="6"/>
    <col width="44" customWidth="1" min="7" max="7"/>
  </cols>
  <sheetData>
    <row r="1" ht="26" customHeight="1">
      <c r="A1" s="1" t="inlineStr">
        <is>
          <t>VAT computation: Meskerem 2019 E.C. (11 September to 10 October 2026)</t>
        </is>
      </c>
      <c r="B1" s="2" t="n"/>
      <c r="C1" s="2" t="n"/>
      <c r="D1" s="2" t="n"/>
      <c r="E1" s="2" t="n"/>
      <c r="F1" s="2" t="n"/>
      <c r="G1" s="2" t="n"/>
    </row>
    <row r="2" ht="33" customHeight="1">
      <c r="A2" s="8" t="inlineStr">
        <is>
          <t>Sales: description</t>
        </is>
      </c>
      <c r="B2" s="8" t="inlineStr">
        <is>
          <t>Amount excl. VAT (Birr)</t>
        </is>
      </c>
      <c r="C2" s="8" t="inlineStr">
        <is>
          <t>VAT type</t>
        </is>
      </c>
      <c r="D2" s="8" t="inlineStr">
        <is>
          <t>Output VAT (Birr)</t>
        </is>
      </c>
    </row>
    <row r="3">
      <c r="A3" s="19" t="inlineStr">
        <is>
          <t>Taxable sales of furniture</t>
        </is>
      </c>
      <c r="B3" s="14" t="n">
        <v>1240000</v>
      </c>
      <c r="C3" s="18" t="inlineStr">
        <is>
          <t>Standard 15%</t>
        </is>
      </c>
      <c r="D3" s="23">
        <f>IF(C3="Standard 15%",ROUND(B3*VAT_Rate,0),0)</f>
        <v/>
      </c>
    </row>
    <row r="4">
      <c r="A4" s="19" t="n"/>
      <c r="B4" s="14" t="n"/>
      <c r="C4" s="18" t="n"/>
      <c r="D4" s="23">
        <f>IF(C4="Standard 15%",ROUND(B4*VAT_Rate,0),0)</f>
        <v/>
      </c>
    </row>
    <row r="5">
      <c r="C5" s="25" t="inlineStr">
        <is>
          <t>Total output VAT</t>
        </is>
      </c>
      <c r="D5" s="26">
        <f>SUM(D3:D4)</f>
        <v/>
      </c>
    </row>
    <row r="6"/>
    <row r="7">
      <c r="A7" s="5" t="inlineStr">
        <is>
          <t>Purchases</t>
        </is>
      </c>
    </row>
    <row r="8" ht="33" customHeight="1">
      <c r="A8" s="8" t="inlineStr">
        <is>
          <t>Supplier or item</t>
        </is>
      </c>
      <c r="B8" s="8" t="inlineStr">
        <is>
          <t>Invoice no.</t>
        </is>
      </c>
      <c r="C8" s="8" t="inlineStr">
        <is>
          <t>Amount excl. VAT (Birr)</t>
        </is>
      </c>
      <c r="D8" s="8" t="inlineStr">
        <is>
          <t>VAT on invoice (Birr)</t>
        </is>
      </c>
      <c r="E8" s="8" t="inlineStr">
        <is>
          <t>Status</t>
        </is>
      </c>
      <c r="F8" s="8" t="inlineStr">
        <is>
          <t>Creditable input VAT (Birr)</t>
        </is>
      </c>
      <c r="G8" s="8" t="inlineStr">
        <is>
          <t>Note</t>
        </is>
      </c>
    </row>
    <row r="9" ht="33" customHeight="1">
      <c r="A9" s="19" t="inlineStr">
        <is>
          <t>Timber and boards</t>
        </is>
      </c>
      <c r="B9" s="19" t="inlineStr">
        <is>
          <t>INV-0101 (placeholder)</t>
        </is>
      </c>
      <c r="C9" s="14" t="n">
        <v>520000</v>
      </c>
      <c r="D9" s="14" t="n">
        <v>78000</v>
      </c>
      <c r="E9" s="18" t="inlineStr">
        <is>
          <t>Creditable</t>
        </is>
      </c>
      <c r="F9" s="23">
        <f>IF(E9="Creditable",D9,0)</f>
        <v/>
      </c>
      <c r="G9" s="19" t="inlineStr">
        <is>
          <t>Valid tax invoice</t>
        </is>
      </c>
    </row>
    <row r="10" ht="33" customHeight="1">
      <c r="A10" s="19" t="inlineStr">
        <is>
          <t>Workshop rent</t>
        </is>
      </c>
      <c r="B10" s="19" t="inlineStr">
        <is>
          <t>INV-0102 (placeholder)</t>
        </is>
      </c>
      <c r="C10" s="14" t="n">
        <v>60000</v>
      </c>
      <c r="D10" s="14" t="n">
        <v>9000</v>
      </c>
      <c r="E10" s="18" t="inlineStr">
        <is>
          <t>Creditable</t>
        </is>
      </c>
      <c r="F10" s="23">
        <f>IF(E10="Creditable",D10,0)</f>
        <v/>
      </c>
      <c r="G10" s="19" t="inlineStr">
        <is>
          <t>Commercial premises</t>
        </is>
      </c>
    </row>
    <row r="11" ht="33" customHeight="1">
      <c r="A11" s="19" t="inlineStr">
        <is>
          <t>Electricity</t>
        </is>
      </c>
      <c r="B11" s="19" t="inlineStr">
        <is>
          <t>INV-0103 (placeholder)</t>
        </is>
      </c>
      <c r="C11" s="14" t="n">
        <v>14000</v>
      </c>
      <c r="D11" s="14" t="n">
        <v>2100</v>
      </c>
      <c r="E11" s="18" t="inlineStr">
        <is>
          <t>Creditable</t>
        </is>
      </c>
      <c r="F11" s="23">
        <f>IF(E11="Creditable",D11,0)</f>
        <v/>
      </c>
      <c r="G11" s="19" t="inlineStr">
        <is>
          <t>Business use</t>
        </is>
      </c>
    </row>
    <row r="12" ht="33" customHeight="1">
      <c r="A12" s="19" t="inlineStr">
        <is>
          <t>Delivery truck repair</t>
        </is>
      </c>
      <c r="B12" s="19" t="inlineStr">
        <is>
          <t>INV-0104 (placeholder)</t>
        </is>
      </c>
      <c r="C12" s="14" t="n">
        <v>10000</v>
      </c>
      <c r="D12" s="14" t="n">
        <v>1500</v>
      </c>
      <c r="E12" s="18" t="inlineStr">
        <is>
          <t>Creditable</t>
        </is>
      </c>
      <c r="F12" s="23">
        <f>IF(E12="Creditable",D12,0)</f>
        <v/>
      </c>
      <c r="G12" s="19" t="inlineStr">
        <is>
          <t>Truck, not a passenger vehicle</t>
        </is>
      </c>
    </row>
    <row r="13" ht="33" customHeight="1">
      <c r="A13" s="19" t="inlineStr">
        <is>
          <t>Staff lunch at a hotel</t>
        </is>
      </c>
      <c r="B13" s="19" t="inlineStr">
        <is>
          <t>INV-0105 (placeholder)</t>
        </is>
      </c>
      <c r="C13" s="14" t="n">
        <v>8000</v>
      </c>
      <c r="D13" s="14" t="n">
        <v>1200</v>
      </c>
      <c r="E13" s="18" t="inlineStr">
        <is>
          <t>Non-creditable</t>
        </is>
      </c>
      <c r="F13" s="23">
        <f>IF(E13="Creditable",D13,0)</f>
        <v/>
      </c>
      <c r="G13" s="19" t="inlineStr">
        <is>
          <t>Food and hospitality</t>
        </is>
      </c>
    </row>
    <row r="14" ht="33" customHeight="1">
      <c r="A14" s="19" t="inlineStr">
        <is>
          <t>Managing director's passenger car repair</t>
        </is>
      </c>
      <c r="B14" s="19" t="inlineStr">
        <is>
          <t>INV-0106 (placeholder)</t>
        </is>
      </c>
      <c r="C14" s="14" t="n">
        <v>6000</v>
      </c>
      <c r="D14" s="14" t="n">
        <v>900</v>
      </c>
      <c r="E14" s="18" t="inlineStr">
        <is>
          <t>Non-creditable</t>
        </is>
      </c>
      <c r="F14" s="23">
        <f>IF(E14="Creditable",D14,0)</f>
        <v/>
      </c>
      <c r="G14" s="19" t="inlineStr">
        <is>
          <t>Passenger vehicle</t>
        </is>
      </c>
    </row>
    <row r="15" ht="33" customHeight="1">
      <c r="A15" s="19" t="inlineStr">
        <is>
          <t>Glue</t>
        </is>
      </c>
      <c r="B15" s="19" t="inlineStr">
        <is>
          <t>INV-0107 (placeholder)</t>
        </is>
      </c>
      <c r="C15" s="14" t="n">
        <v>12000</v>
      </c>
      <c r="D15" s="14" t="n">
        <v>1800</v>
      </c>
      <c r="E15" s="18" t="inlineStr">
        <is>
          <t>Held: invoice to be corrected</t>
        </is>
      </c>
      <c r="F15" s="23">
        <f>IF(E15="Creditable",D15,0)</f>
        <v/>
      </c>
      <c r="G15" s="19" t="inlineStr">
        <is>
          <t>Haro's TIN missing; claim within 12 months when corrected</t>
        </is>
      </c>
    </row>
    <row r="16" ht="33" customHeight="1">
      <c r="A16" s="19" t="inlineStr">
        <is>
          <t>Foam and fabric, Biruk Lemma</t>
        </is>
      </c>
      <c r="B16" s="19" t="inlineStr">
        <is>
          <t>INV-0108 (placeholder)</t>
        </is>
      </c>
      <c r="C16" s="14" t="n">
        <v>95000</v>
      </c>
      <c r="D16" s="14" t="n">
        <v>0</v>
      </c>
      <c r="E16" s="18" t="inlineStr">
        <is>
          <t>No VAT</t>
        </is>
      </c>
      <c r="F16" s="23">
        <f>IF(E16="Creditable",D16,0)</f>
        <v/>
      </c>
      <c r="G16" s="19" t="inlineStr">
        <is>
          <t>Category B supplier, not VAT-registered</t>
        </is>
      </c>
    </row>
    <row r="17"/>
    <row r="18">
      <c r="A18" s="5" t="inlineStr">
        <is>
          <t>Summary</t>
        </is>
      </c>
    </row>
    <row r="19">
      <c r="A19" s="6" t="inlineStr">
        <is>
          <t>Total output VAT</t>
        </is>
      </c>
      <c r="B19" s="23">
        <f>D5</f>
        <v/>
      </c>
    </row>
    <row r="20">
      <c r="A20" s="6" t="inlineStr">
        <is>
          <t>Creditable input VAT</t>
        </is>
      </c>
      <c r="B20" s="23">
        <f>SUM(F9:F16)</f>
        <v/>
      </c>
    </row>
    <row r="21">
      <c r="A21" s="6" t="inlineStr">
        <is>
          <t>Credit brought forward from last period</t>
        </is>
      </c>
      <c r="B21" s="14" t="n">
        <v>0</v>
      </c>
    </row>
    <row r="22">
      <c r="A22" s="25">
        <f>IF(B19-B20-B21&lt;0,"Credit carried forward","VAT payable")</f>
        <v/>
      </c>
      <c r="B22" s="26">
        <f>ABS(B19-B20-B21)</f>
        <v/>
      </c>
    </row>
    <row r="23">
      <c r="A23" s="6" t="inlineStr">
        <is>
          <t>Held input VAT to follow up</t>
        </is>
      </c>
      <c r="B23" s="23">
        <f>SUMIF(E9:E16,"Held*",D9:D16)</f>
        <v/>
      </c>
    </row>
    <row r="24">
      <c r="A24" s="6" t="inlineStr">
        <is>
          <t>Due date</t>
        </is>
      </c>
      <c r="B24" s="19" t="inlineStr">
        <is>
          <t>Tikimt 30, 2019 E.C. (9 November 2026)</t>
        </is>
      </c>
    </row>
    <row r="25"/>
    <row r="26">
      <c r="A26" s="16" t="inlineStr">
        <is>
          <t>File a return every period, even with no sales. Nehase and Pagume are one period. Input VAT needs a valid tax invoice; food, hospitality and passenger vehicles are not creditable.</t>
        </is>
      </c>
    </row>
    <row r="27"/>
    <row r="28">
      <c r="A28" s="11" t="inlineStr">
        <is>
          <t>Figures follow the course (October 2026). Laws change: confirm rates, thresholds and deadlines with the Ministry of Revenues before filing.</t>
        </is>
      </c>
      <c r="B28" s="12" t="n"/>
      <c r="C28" s="12" t="n"/>
      <c r="D28" s="12" t="n"/>
      <c r="E28" s="12" t="n"/>
      <c r="F28" s="12" t="n"/>
      <c r="G28" s="12" t="n"/>
    </row>
  </sheetData>
  <mergeCells count="3">
    <mergeCell ref="A26:G26"/>
    <mergeCell ref="B24:D24"/>
    <mergeCell ref="A28:G28"/>
  </mergeCells>
  <conditionalFormatting sqref="E9:E16">
    <cfRule type="expression" priority="1" dxfId="0">
      <formula>LEFT($E9,4)="Held"</formula>
    </cfRule>
  </conditionalFormatting>
  <dataValidations count="2">
    <dataValidation sqref="C3:C4" showDropDown="0" showInputMessage="0" showErrorMessage="0" allowBlank="1" errorTitle="Invalid entry" error="Choose a value from the list." type="list">
      <formula1>"Standard 15%,Zero-rated,Exempt"</formula1>
    </dataValidation>
    <dataValidation sqref="E9:E16" showDropDown="0" showInputMessage="0" showErrorMessage="0" allowBlank="1" errorTitle="Invalid entry" error="Choose a value from the list." type="list">
      <formula1>"Creditable,Non-creditable,Held: invoice to be corrected,No VAT"</formula1>
    </dataValidation>
  </dataValidations>
  <printOptions horizontalCentered="1"/>
  <pageMargins left="0.4" right="0.4" top="0.6" bottom="0.6" header="0.5" footer="0.5"/>
  <pageSetup orientation="landscape" paperSize="9" fitToHeight="0" fitToWidth="1"/>
  <headerFooter>
    <oddHeader/>
    <oddFooter>&amp;C&amp;8 Investopia Academy · A platform by Erudite Africa Investments PLC · investopia.et&amp;R&amp;8 Page &amp;P of &amp;N</oddFooter>
    <evenHeader/>
    <evenFooter/>
    <firstHeader/>
    <firstFooter/>
  </headerFooter>
</worksheet>
</file>

<file path=xl/worksheets/sheet6.xml><?xml version="1.0" encoding="utf-8"?>
<worksheet xmlns="http://schemas.openxmlformats.org/spreadsheetml/2006/main">
  <sheetPr>
    <tabColor rgb="000F4C3A"/>
    <outlinePr summaryBelow="1" summaryRight="1"/>
    <pageSetUpPr fitToPage="1"/>
  </sheetPr>
  <dimension ref="A1:I28"/>
  <sheetViews>
    <sheetView showGridLines="0" workbookViewId="0">
      <pane ySplit="2" topLeftCell="A3" activePane="bottomLeft" state="frozen"/>
      <selection pane="bottomLeft" activeCell="A1" sqref="A1"/>
    </sheetView>
  </sheetViews>
  <sheetFormatPr baseColWidth="8" defaultRowHeight="15"/>
  <cols>
    <col width="34" customWidth="1" min="1" max="1"/>
    <col width="22" customWidth="1" min="2" max="2"/>
    <col width="14" customWidth="1" min="3" max="3"/>
    <col width="48" customWidth="1" min="4" max="4"/>
    <col width="16" customWidth="1" min="5" max="5"/>
    <col width="16" customWidth="1" min="6" max="6"/>
    <col width="10" customWidth="1" min="7" max="7"/>
    <col width="16" customWidth="1" min="8" max="8"/>
    <col width="16" customWidth="1" min="9" max="9"/>
  </cols>
  <sheetData>
    <row r="1" ht="26" customHeight="1">
      <c r="A1" s="1" t="inlineStr">
        <is>
          <t>Category B gross sales tax estimate: Biruk Lemma, fiscal year 2025/26</t>
        </is>
      </c>
      <c r="B1" s="2" t="n"/>
      <c r="C1" s="2" t="n"/>
      <c r="D1" s="2" t="n"/>
      <c r="E1" s="2" t="n"/>
      <c r="F1" s="2" t="n"/>
      <c r="G1" s="2" t="n"/>
      <c r="H1" s="2" t="n"/>
      <c r="I1" s="2" t="n"/>
    </row>
    <row r="2" ht="20" customHeight="1">
      <c r="A2" s="8" t="inlineStr">
        <is>
          <t>Taxpayer</t>
        </is>
      </c>
      <c r="B2" s="8" t="inlineStr">
        <is>
          <t>Input</t>
        </is>
      </c>
      <c r="D2" s="8" t="inlineStr">
        <is>
          <t>Result</t>
        </is>
      </c>
      <c r="E2" s="8" t="inlineStr">
        <is>
          <t>Birr</t>
        </is>
      </c>
    </row>
    <row r="3">
      <c r="A3" s="6" t="inlineStr">
        <is>
          <t>Taxpayer name</t>
        </is>
      </c>
      <c r="B3" s="18" t="inlineStr">
        <is>
          <t>Biruk Lemma</t>
        </is>
      </c>
      <c r="D3" s="6" t="inlineStr">
        <is>
          <t>Prudent budget (band rate on whole sales)</t>
        </is>
      </c>
      <c r="E3" s="27">
        <f>IF(ISNUMBER(B10),ROUND(B9*B10,0),"n/a")</f>
        <v/>
      </c>
    </row>
    <row r="4">
      <c r="A4" s="6" t="inlineStr">
        <is>
          <t>Individual?</t>
        </is>
      </c>
      <c r="B4" s="18" t="inlineStr">
        <is>
          <t>Yes</t>
        </is>
      </c>
      <c r="D4" s="6" t="inlineStr">
        <is>
          <t>Band-by-band figure (for comparison)</t>
        </is>
      </c>
      <c r="E4" s="23">
        <f>I17</f>
        <v/>
      </c>
    </row>
    <row r="5">
      <c r="A5" s="6" t="inlineStr">
        <is>
          <t>VAT-registered?</t>
        </is>
      </c>
      <c r="B5" s="18" t="inlineStr">
        <is>
          <t>No</t>
        </is>
      </c>
      <c r="D5" s="6" t="inlineStr">
        <is>
          <t>Monthly set-aside at the prudent budget</t>
        </is>
      </c>
      <c r="E5" s="23">
        <f>IF(ISNUMBER(E3),ROUND(E3/12,0),"n/a")</f>
        <v/>
      </c>
    </row>
    <row r="6" ht="33" customHeight="1">
      <c r="A6" s="6" t="inlineStr">
        <is>
          <t>Professional service provider?</t>
        </is>
      </c>
      <c r="B6" s="18" t="inlineStr">
        <is>
          <t>No</t>
        </is>
      </c>
      <c r="D6" s="6" t="inlineStr">
        <is>
          <t>Quarterly advance next year (25% of this year's tax at the prudent figure)</t>
        </is>
      </c>
      <c r="E6" s="23">
        <f>IF(ISNUMBER(E3),ROUND(E3*Adv_Rate,0),"n/a")</f>
        <v/>
      </c>
    </row>
    <row r="7">
      <c r="A7" s="6" t="inlineStr">
        <is>
          <t>Eligible for Category B</t>
        </is>
      </c>
      <c r="B7" s="28">
        <f>IF(AND(B4="Yes",B5="No",B6="No",B9&lt;=CatB_Ceiling),"Yes","No: Category A rules apply")</f>
        <v/>
      </c>
      <c r="D7" s="6" t="inlineStr">
        <is>
          <t>Headroom to the Birr 2,000,000 ceiling</t>
        </is>
      </c>
      <c r="E7" s="23">
        <f>CatB_Ceiling-B9</f>
        <v/>
      </c>
    </row>
    <row r="8">
      <c r="D8" s="6" t="inlineStr">
        <is>
          <t>Warning</t>
        </is>
      </c>
      <c r="E8" s="24">
        <f>IF(B9&gt;0.9*CatB_Ceiling,"Close to the ceiling: plan for Category A books and VAT","")</f>
        <v/>
      </c>
      <c r="F8" s="29" t="n"/>
      <c r="G8" s="29" t="n"/>
      <c r="H8" s="29" t="n"/>
      <c r="I8" s="30" t="n"/>
    </row>
    <row r="9">
      <c r="A9" s="6" t="inlineStr">
        <is>
          <t>Annual gross sales</t>
        </is>
      </c>
      <c r="B9" s="27">
        <f>SUM(B12:B23)</f>
        <v/>
      </c>
    </row>
    <row r="10">
      <c r="A10" s="6" t="inlineStr">
        <is>
          <t>Band rate</t>
        </is>
      </c>
      <c r="B10" s="31">
        <f>IF(B9&gt;CatB_Ceiling,"Above Birr 2,000,000",INDEX(CatB_Rate,MAX(1,COUNTIF(CatB_Lower,"&lt;"&amp;B9))))</f>
        <v/>
      </c>
    </row>
    <row r="11" ht="32" customHeight="1">
      <c r="A11" s="8" t="inlineStr">
        <is>
          <t>Month (FY 2025/26)</t>
        </is>
      </c>
      <c r="B11" s="8" t="inlineStr">
        <is>
          <t>Gross sales (Birr)</t>
        </is>
      </c>
      <c r="C11" s="8" t="inlineStr">
        <is>
          <t>Quarter total</t>
        </is>
      </c>
      <c r="E11" s="8" t="inlineStr">
        <is>
          <t>Lower (Birr)</t>
        </is>
      </c>
      <c r="F11" s="8" t="inlineStr">
        <is>
          <t>Upper (Birr)</t>
        </is>
      </c>
      <c r="G11" s="8" t="inlineStr">
        <is>
          <t>Rate</t>
        </is>
      </c>
      <c r="H11" s="8" t="inlineStr">
        <is>
          <t>Sales in band</t>
        </is>
      </c>
      <c r="I11" s="8" t="inlineStr">
        <is>
          <t>Tax in band</t>
        </is>
      </c>
    </row>
    <row r="12">
      <c r="A12" s="10" t="inlineStr">
        <is>
          <t>Hamle</t>
        </is>
      </c>
      <c r="B12" s="14" t="n">
        <v>100000</v>
      </c>
      <c r="C12" s="10" t="inlineStr"/>
      <c r="E12" s="23">
        <f>Rates!A30</f>
        <v/>
      </c>
      <c r="F12" s="23">
        <f>Rates!B30</f>
        <v/>
      </c>
      <c r="G12" s="32">
        <f>Rates!C30</f>
        <v/>
      </c>
      <c r="H12" s="23">
        <f>MAX(0,MIN($B$9,F12)-E12)</f>
        <v/>
      </c>
      <c r="I12" s="23">
        <f>ROUND(H12*G12,0)</f>
        <v/>
      </c>
    </row>
    <row r="13">
      <c r="A13" s="10" t="inlineStr">
        <is>
          <t>Nehase (with Pagume)</t>
        </is>
      </c>
      <c r="B13" s="14" t="n">
        <v>100000</v>
      </c>
      <c r="C13" s="10" t="inlineStr"/>
      <c r="E13" s="23">
        <f>Rates!A31</f>
        <v/>
      </c>
      <c r="F13" s="23">
        <f>Rates!B31</f>
        <v/>
      </c>
      <c r="G13" s="32">
        <f>Rates!C31</f>
        <v/>
      </c>
      <c r="H13" s="23">
        <f>MAX(0,MIN($B$9,F13)-E13)</f>
        <v/>
      </c>
      <c r="I13" s="23">
        <f>ROUND(H13*G13,0)</f>
        <v/>
      </c>
    </row>
    <row r="14">
      <c r="A14" s="10" t="inlineStr">
        <is>
          <t>Meskerem</t>
        </is>
      </c>
      <c r="B14" s="14" t="n">
        <v>110000</v>
      </c>
      <c r="C14" s="23">
        <f>SUM(B12:B14)</f>
        <v/>
      </c>
      <c r="E14" s="23">
        <f>Rates!A32</f>
        <v/>
      </c>
      <c r="F14" s="23">
        <f>Rates!B32</f>
        <v/>
      </c>
      <c r="G14" s="32">
        <f>Rates!C32</f>
        <v/>
      </c>
      <c r="H14" s="23">
        <f>MAX(0,MIN($B$9,F14)-E14)</f>
        <v/>
      </c>
      <c r="I14" s="23">
        <f>ROUND(H14*G14,0)</f>
        <v/>
      </c>
    </row>
    <row r="15">
      <c r="A15" s="10" t="inlineStr">
        <is>
          <t>Tikimt</t>
        </is>
      </c>
      <c r="B15" s="14" t="n">
        <v>115000</v>
      </c>
      <c r="C15" s="10" t="inlineStr"/>
      <c r="E15" s="23">
        <f>Rates!A33</f>
        <v/>
      </c>
      <c r="F15" s="23">
        <f>Rates!B33</f>
        <v/>
      </c>
      <c r="G15" s="32">
        <f>Rates!C33</f>
        <v/>
      </c>
      <c r="H15" s="23">
        <f>MAX(0,MIN($B$9,F15)-E15)</f>
        <v/>
      </c>
      <c r="I15" s="23">
        <f>ROUND(H15*G15,0)</f>
        <v/>
      </c>
    </row>
    <row r="16">
      <c r="A16" s="10" t="inlineStr">
        <is>
          <t>Hidar</t>
        </is>
      </c>
      <c r="B16" s="14" t="n">
        <v>115000</v>
      </c>
      <c r="C16" s="10" t="inlineStr"/>
      <c r="E16" s="23">
        <f>Rates!A34</f>
        <v/>
      </c>
      <c r="F16" s="23">
        <f>Rates!B34</f>
        <v/>
      </c>
      <c r="G16" s="32">
        <f>Rates!C34</f>
        <v/>
      </c>
      <c r="H16" s="23">
        <f>MAX(0,MIN($B$9,F16)-E16)</f>
        <v/>
      </c>
      <c r="I16" s="23">
        <f>ROUND(H16*G16,0)</f>
        <v/>
      </c>
    </row>
    <row r="17">
      <c r="A17" s="10" t="inlineStr">
        <is>
          <t>Tahsas</t>
        </is>
      </c>
      <c r="B17" s="14" t="n">
        <v>120000</v>
      </c>
      <c r="C17" s="23">
        <f>SUM(B15:B17)</f>
        <v/>
      </c>
      <c r="E17" s="25" t="inlineStr">
        <is>
          <t>Total</t>
        </is>
      </c>
      <c r="F17" s="25" t="inlineStr"/>
      <c r="G17" s="25" t="inlineStr"/>
      <c r="H17" s="26">
        <f>SUM(H12:H16)</f>
        <v/>
      </c>
      <c r="I17" s="26">
        <f>SUM(I12:I16)</f>
        <v/>
      </c>
    </row>
    <row r="18">
      <c r="A18" s="10" t="inlineStr">
        <is>
          <t>Tir</t>
        </is>
      </c>
      <c r="B18" s="14" t="n">
        <v>110000</v>
      </c>
      <c r="C18" s="10" t="inlineStr"/>
    </row>
    <row r="19">
      <c r="A19" s="10" t="inlineStr">
        <is>
          <t>Yekatit</t>
        </is>
      </c>
      <c r="B19" s="14" t="n">
        <v>110000</v>
      </c>
      <c r="C19" s="10" t="inlineStr"/>
    </row>
    <row r="20">
      <c r="A20" s="10" t="inlineStr">
        <is>
          <t>Megabit</t>
        </is>
      </c>
      <c r="B20" s="14" t="n">
        <v>110000</v>
      </c>
      <c r="C20" s="23">
        <f>SUM(B18:B20)</f>
        <v/>
      </c>
    </row>
    <row r="21">
      <c r="A21" s="10" t="inlineStr">
        <is>
          <t>Miyazia</t>
        </is>
      </c>
      <c r="B21" s="14" t="n">
        <v>125000</v>
      </c>
      <c r="C21" s="10" t="inlineStr"/>
    </row>
    <row r="22">
      <c r="A22" s="10" t="inlineStr">
        <is>
          <t>Ginbot</t>
        </is>
      </c>
      <c r="B22" s="14" t="n">
        <v>130000</v>
      </c>
      <c r="C22" s="10" t="inlineStr"/>
    </row>
    <row r="23">
      <c r="A23" s="10" t="inlineStr">
        <is>
          <t>Sene</t>
        </is>
      </c>
      <c r="B23" s="14" t="n">
        <v>135000</v>
      </c>
      <c r="C23" s="23">
        <f>SUM(B21:B23)</f>
        <v/>
      </c>
    </row>
    <row r="24">
      <c r="A24" s="25" t="inlineStr">
        <is>
          <t>Total</t>
        </is>
      </c>
      <c r="B24" s="26">
        <f>B9</f>
        <v/>
      </c>
      <c r="C24" s="25" t="inlineStr"/>
    </row>
    <row r="25"/>
    <row r="26" ht="33" customHeight="1">
      <c r="A26" s="16" t="inlineStr">
        <is>
          <t>Confirm with the revenue office how the bands apply, the filing window (reported as Hamle 1 to 30) and any regional rules. Turnover tax under Proclamation No. 308/2002 was repealed at federal level by Proclamation No. 1395/2025. If the office confirms the band-by-band method, Biruk keeps the difference; he is never short.</t>
        </is>
      </c>
    </row>
    <row r="27"/>
    <row r="28">
      <c r="A28" s="11" t="inlineStr">
        <is>
          <t>Figures follow the course (October 2026). Laws change: confirm rates, thresholds and deadlines with the Ministry of Revenues before filing.</t>
        </is>
      </c>
      <c r="B28" s="12" t="n"/>
      <c r="C28" s="12" t="n"/>
      <c r="D28" s="12" t="n"/>
      <c r="E28" s="12" t="n"/>
      <c r="F28" s="12" t="n"/>
      <c r="G28" s="12" t="n"/>
      <c r="H28" s="12" t="n"/>
      <c r="I28" s="12" t="n"/>
    </row>
  </sheetData>
  <mergeCells count="3">
    <mergeCell ref="A28:I28"/>
    <mergeCell ref="E8:I8"/>
    <mergeCell ref="A26:I26"/>
  </mergeCells>
  <dataValidations count="1">
    <dataValidation sqref="B4:B6" showDropDown="0" showInputMessage="0" showErrorMessage="0" allowBlank="1" errorTitle="Invalid entry" error="Choose a value from the list." type="list">
      <formula1>"Yes,No"</formula1>
    </dataValidation>
  </dataValidations>
  <printOptions horizontalCentered="1"/>
  <pageMargins left="0.4" right="0.4" top="0.6" bottom="0.6" header="0.5" footer="0.5"/>
  <pageSetup orientation="landscape" paperSize="9" fitToHeight="0" fitToWidth="1"/>
  <headerFooter>
    <oddHeader/>
    <oddFooter>&amp;C&amp;8 Investopia Academy · A platform by Erudite Africa Investments PLC · investopia.et&amp;R&amp;8 Page &amp;P of &amp;N</oddFooter>
    <evenHeader/>
    <evenFooter/>
    <firstHeader/>
    <firstFooter/>
  </headerFooter>
</worksheet>
</file>

<file path=xl/worksheets/sheet7.xml><?xml version="1.0" encoding="utf-8"?>
<worksheet xmlns="http://schemas.openxmlformats.org/spreadsheetml/2006/main">
  <sheetPr>
    <tabColor rgb="000F4C3A"/>
    <outlinePr summaryBelow="1" summaryRight="1"/>
    <pageSetUpPr fitToPage="1"/>
  </sheetPr>
  <dimension ref="A1:M59"/>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11" customWidth="1" min="1" max="1"/>
    <col width="21" customWidth="1" min="2" max="2"/>
    <col width="52" customWidth="1" min="3" max="3"/>
    <col width="13" customWidth="1" min="4" max="4"/>
    <col width="13" customWidth="1" min="5" max="5"/>
    <col width="24" customWidth="1" min="6" max="6"/>
    <col width="14" customWidth="1" min="7" max="7"/>
    <col width="12" customWidth="1" min="8" max="8"/>
    <col width="12" customWidth="1" min="9" max="9"/>
    <col width="17" customWidth="1" min="10" max="10"/>
    <col width="3" customWidth="1" min="11" max="11"/>
    <col width="36" customWidth="1" min="12" max="12"/>
    <col width="15" customWidth="1" min="13" max="13"/>
  </cols>
  <sheetData>
    <row r="1" ht="48" customHeight="1">
      <c r="A1" s="8" t="inlineStr">
        <is>
          <t>Month (Ethiopian)</t>
        </is>
      </c>
      <c r="B1" s="8" t="inlineStr">
        <is>
          <t>Approx. Gregorian</t>
        </is>
      </c>
      <c r="C1" s="8" t="inlineStr">
        <is>
          <t>Obligation</t>
        </is>
      </c>
      <c r="D1" s="8" t="inlineStr">
        <is>
          <t>Legal deadline</t>
        </is>
      </c>
      <c r="E1" s="8" t="inlineStr">
        <is>
          <t>Internal deadline</t>
        </is>
      </c>
      <c r="F1" s="8" t="inlineStr">
        <is>
          <t>Owner</t>
        </is>
      </c>
      <c r="G1" s="8" t="inlineStr">
        <is>
          <t>Expected amount (Birr)</t>
        </is>
      </c>
      <c r="H1" s="8" t="inlineStr">
        <is>
          <t>Filed (date)</t>
        </is>
      </c>
      <c r="I1" s="8" t="inlineStr">
        <is>
          <t>Paid (date)</t>
        </is>
      </c>
      <c r="J1" s="8" t="inlineStr">
        <is>
          <t>Status</t>
        </is>
      </c>
      <c r="L1" s="8" t="inlineStr">
        <is>
          <t>Tax cash box</t>
        </is>
      </c>
      <c r="M1" s="8" t="inlineStr">
        <is>
          <t>Birr</t>
        </is>
      </c>
    </row>
    <row r="2" ht="33" customHeight="1">
      <c r="A2" s="6" t="inlineStr">
        <is>
          <t>Hamle</t>
        </is>
      </c>
      <c r="B2" s="10" t="inlineStr">
        <is>
          <t>8 Jul to 6 Aug 2026</t>
        </is>
      </c>
      <c r="C2" s="10" t="inlineStr">
        <is>
          <t>VAT return and payment for Sene (by Hamle 30)</t>
        </is>
      </c>
      <c r="D2" s="33" t="n">
        <v>46240</v>
      </c>
      <c r="E2" s="34">
        <f>IF(D2="","",WORKDAY(D2,-5))</f>
        <v/>
      </c>
      <c r="F2" s="19" t="inlineStr">
        <is>
          <t>Kidist Haile (prepare), Dereje Tadesse (sign)</t>
        </is>
      </c>
      <c r="G2" s="14" t="n"/>
      <c r="H2" s="33" t="n">
        <v>46232</v>
      </c>
      <c r="I2" s="33" t="n">
        <v>46232</v>
      </c>
      <c r="J2" s="35">
        <f>IF(AND(H2&lt;&gt;"",I2&lt;&gt;""),"Done",IF(AND(ISNUMBER(E2),TODAY()&gt;E2),"Overdue (internal)","Open"))</f>
        <v/>
      </c>
      <c r="L2" s="6" t="inlineStr">
        <is>
          <t>Tax account balance</t>
        </is>
      </c>
      <c r="M2" s="14" t="n">
        <v>120000</v>
      </c>
    </row>
    <row r="3" ht="33" customHeight="1">
      <c r="A3" s="6" t="inlineStr">
        <is>
          <t>Hamle</t>
        </is>
      </c>
      <c r="B3" s="10" t="inlineStr">
        <is>
          <t>8 Jul to 6 Aug 2026</t>
        </is>
      </c>
      <c r="C3" s="10" t="inlineStr">
        <is>
          <t>PAYE for Sene salaries (by Hamle 30)</t>
        </is>
      </c>
      <c r="D3" s="33" t="n">
        <v>46240</v>
      </c>
      <c r="E3" s="34">
        <f>IF(D3="","",WORKDAY(D3,-5))</f>
        <v/>
      </c>
      <c r="F3" s="19" t="inlineStr">
        <is>
          <t>Kidist Haile (prepare), Dereje Tadesse (sign)</t>
        </is>
      </c>
      <c r="G3" s="14" t="n"/>
      <c r="H3" s="33" t="n">
        <v>46232</v>
      </c>
      <c r="I3" s="33" t="n">
        <v>46232</v>
      </c>
      <c r="J3" s="35">
        <f>IF(AND(H3&lt;&gt;"",I3&lt;&gt;""),"Done",IF(AND(ISNUMBER(E3),TODAY()&gt;E3),"Overdue (internal)","Open"))</f>
        <v/>
      </c>
      <c r="L3" s="6" t="inlineStr">
        <is>
          <t>Tax cash needed in the selected month</t>
        </is>
      </c>
      <c r="M3" s="23">
        <f>SUMIFS(G:G,A:A,M5)</f>
        <v/>
      </c>
    </row>
    <row r="4" ht="33" customHeight="1">
      <c r="A4" s="6" t="inlineStr">
        <is>
          <t>Hamle</t>
        </is>
      </c>
      <c r="B4" s="10" t="inlineStr">
        <is>
          <t>8 Jul to 6 Aug 2026</t>
        </is>
      </c>
      <c r="C4" s="10" t="inlineStr">
        <is>
          <t>Pension for Sene salaries (within 30 days after Sene 30)</t>
        </is>
      </c>
      <c r="D4" s="33" t="n">
        <v>46240</v>
      </c>
      <c r="E4" s="34">
        <f>IF(D4="","",WORKDAY(D4,-5))</f>
        <v/>
      </c>
      <c r="F4" s="19" t="inlineStr">
        <is>
          <t>Kidist Haile (prepare), Dereje Tadesse (sign)</t>
        </is>
      </c>
      <c r="G4" s="14" t="n"/>
      <c r="H4" s="33" t="n">
        <v>46232</v>
      </c>
      <c r="I4" s="33" t="n">
        <v>46232</v>
      </c>
      <c r="J4" s="35">
        <f>IF(AND(H4&lt;&gt;"",I4&lt;&gt;""),"Done",IF(AND(ISNUMBER(E4),TODAY()&gt;E4),"Overdue (internal)","Open"))</f>
        <v/>
      </c>
      <c r="L4" s="6" t="inlineStr">
        <is>
          <t>Top-up needed</t>
        </is>
      </c>
      <c r="M4" s="27">
        <f>MAX(0,M3-M2)</f>
        <v/>
      </c>
    </row>
    <row r="5" ht="33" customHeight="1">
      <c r="A5" s="6" t="inlineStr">
        <is>
          <t>Hamle</t>
        </is>
      </c>
      <c r="B5" s="10" t="inlineStr">
        <is>
          <t>8 Jul to 6 Aug 2026</t>
        </is>
      </c>
      <c r="C5" s="10" t="inlineStr">
        <is>
          <t>Withholding remittance for Sene supplier payments (enter the date on the tax office's current notice)</t>
        </is>
      </c>
      <c r="D5" s="33" t="n"/>
      <c r="E5" s="34">
        <f>IF(D5="","",WORKDAY(D5,-5))</f>
        <v/>
      </c>
      <c r="F5" s="19" t="inlineStr">
        <is>
          <t>Kidist Haile</t>
        </is>
      </c>
      <c r="G5" s="14" t="n"/>
      <c r="H5" s="33" t="n">
        <v>46232</v>
      </c>
      <c r="I5" s="33" t="n">
        <v>46232</v>
      </c>
      <c r="J5" s="35">
        <f>IF(AND(H5&lt;&gt;"",I5&lt;&gt;""),"Done",IF(AND(ISNUMBER(E5),TODAY()&gt;E5),"Overdue (internal)","Open"))</f>
        <v/>
      </c>
      <c r="L5" s="6" t="inlineStr">
        <is>
          <t>Selected month</t>
        </is>
      </c>
      <c r="M5" s="18" t="inlineStr">
        <is>
          <t>Tikimt</t>
        </is>
      </c>
    </row>
    <row r="6" ht="33" customHeight="1">
      <c r="A6" s="6" t="inlineStr">
        <is>
          <t>Hamle</t>
        </is>
      </c>
      <c r="B6" s="10" t="inlineStr">
        <is>
          <t>8 Jul to 6 Aug 2026</t>
        </is>
      </c>
      <c r="C6" s="10" t="inlineStr">
        <is>
          <t>Business license renewal window opens (Hamle 1); renew by Tahsas 30</t>
        </is>
      </c>
      <c r="D6" s="33" t="n"/>
      <c r="E6" s="34">
        <f>IF(D6="","",WORKDAY(D6,-5))</f>
        <v/>
      </c>
      <c r="F6" s="19" t="inlineStr">
        <is>
          <t>Dereje Tadesse</t>
        </is>
      </c>
      <c r="G6" s="14" t="n"/>
      <c r="H6" s="33" t="n"/>
      <c r="I6" s="33" t="n"/>
      <c r="J6" s="35">
        <f>IF(AND(H6&lt;&gt;"",I6&lt;&gt;""),"Done",IF(AND(ISNUMBER(E6),TODAY()&gt;E6),"Overdue (internal)","Open"))</f>
        <v/>
      </c>
    </row>
    <row r="7" ht="33" customHeight="1">
      <c r="A7" s="6" t="inlineStr">
        <is>
          <t>Hamle</t>
        </is>
      </c>
      <c r="B7" s="10" t="inlineStr">
        <is>
          <t>8 Jul to 6 Aug 2026</t>
        </is>
      </c>
      <c r="C7" s="10" t="inlineStr">
        <is>
          <t>Start annual return and audit planning for fiscal year 2025/26</t>
        </is>
      </c>
      <c r="D7" s="33" t="n"/>
      <c r="E7" s="34">
        <f>IF(D7="","",WORKDAY(D7,-5))</f>
        <v/>
      </c>
      <c r="F7" s="19" t="inlineStr">
        <is>
          <t>Dereje Tadesse</t>
        </is>
      </c>
      <c r="G7" s="14" t="n"/>
      <c r="H7" s="33" t="n"/>
      <c r="I7" s="33" t="n"/>
      <c r="J7" s="35">
        <f>IF(AND(H7&lt;&gt;"",I7&lt;&gt;""),"Done",IF(AND(ISNUMBER(E7),TODAY()&gt;E7),"Overdue (internal)","Open"))</f>
        <v/>
      </c>
    </row>
    <row r="8" ht="33" customHeight="1">
      <c r="A8" s="6" t="inlineStr">
        <is>
          <t>Nehase</t>
        </is>
      </c>
      <c r="B8" s="10" t="inlineStr">
        <is>
          <t>7 Aug to 5 Sep 2026</t>
        </is>
      </c>
      <c r="C8" s="10" t="inlineStr">
        <is>
          <t>VAT return and payment for Hamle (by Nehase 30)</t>
        </is>
      </c>
      <c r="D8" s="33" t="n">
        <v>46270</v>
      </c>
      <c r="E8" s="34">
        <f>IF(D8="","",WORKDAY(D8,-5))</f>
        <v/>
      </c>
      <c r="F8" s="19" t="inlineStr">
        <is>
          <t>Kidist Haile (prepare), Dereje Tadesse (sign)</t>
        </is>
      </c>
      <c r="G8" s="14" t="n"/>
      <c r="H8" s="33" t="n">
        <v>46262</v>
      </c>
      <c r="I8" s="33" t="n">
        <v>46262</v>
      </c>
      <c r="J8" s="35">
        <f>IF(AND(H8&lt;&gt;"",I8&lt;&gt;""),"Done",IF(AND(ISNUMBER(E8),TODAY()&gt;E8),"Overdue (internal)","Open"))</f>
        <v/>
      </c>
      <c r="L8" s="8" t="inlineStr">
        <is>
          <t>Month</t>
        </is>
      </c>
      <c r="M8" s="8" t="inlineStr">
        <is>
          <t>Tax cash (Birr)</t>
        </is>
      </c>
    </row>
    <row r="9" ht="33" customHeight="1">
      <c r="A9" s="6" t="inlineStr">
        <is>
          <t>Nehase</t>
        </is>
      </c>
      <c r="B9" s="10" t="inlineStr">
        <is>
          <t>7 Aug to 5 Sep 2026</t>
        </is>
      </c>
      <c r="C9" s="10" t="inlineStr">
        <is>
          <t>PAYE for Hamle salaries (by Nehase 30)</t>
        </is>
      </c>
      <c r="D9" s="33" t="n">
        <v>46270</v>
      </c>
      <c r="E9" s="34">
        <f>IF(D9="","",WORKDAY(D9,-5))</f>
        <v/>
      </c>
      <c r="F9" s="19" t="inlineStr">
        <is>
          <t>Kidist Haile (prepare), Dereje Tadesse (sign)</t>
        </is>
      </c>
      <c r="G9" s="14" t="n"/>
      <c r="H9" s="33" t="n">
        <v>46262</v>
      </c>
      <c r="I9" s="33" t="n">
        <v>46262</v>
      </c>
      <c r="J9" s="35">
        <f>IF(AND(H9&lt;&gt;"",I9&lt;&gt;""),"Done",IF(AND(ISNUMBER(E9),TODAY()&gt;E9),"Overdue (internal)","Open"))</f>
        <v/>
      </c>
      <c r="L9" s="10" t="inlineStr">
        <is>
          <t>Hamle</t>
        </is>
      </c>
      <c r="M9" s="23">
        <f>SUMIFS($G$2:$G$57,$A$2:$A$57,L9)</f>
        <v/>
      </c>
    </row>
    <row r="10" ht="33" customHeight="1">
      <c r="A10" s="6" t="inlineStr">
        <is>
          <t>Nehase</t>
        </is>
      </c>
      <c r="B10" s="10" t="inlineStr">
        <is>
          <t>7 Aug to 5 Sep 2026</t>
        </is>
      </c>
      <c r="C10" s="10" t="inlineStr">
        <is>
          <t>Pension for Hamle salaries (within 30 days after Hamle 30)</t>
        </is>
      </c>
      <c r="D10" s="33" t="n">
        <v>46270</v>
      </c>
      <c r="E10" s="34">
        <f>IF(D10="","",WORKDAY(D10,-5))</f>
        <v/>
      </c>
      <c r="F10" s="19" t="inlineStr">
        <is>
          <t>Kidist Haile (prepare), Dereje Tadesse (sign)</t>
        </is>
      </c>
      <c r="G10" s="14" t="n"/>
      <c r="H10" s="33" t="n">
        <v>46262</v>
      </c>
      <c r="I10" s="33" t="n">
        <v>46262</v>
      </c>
      <c r="J10" s="35">
        <f>IF(AND(H10&lt;&gt;"",I10&lt;&gt;""),"Done",IF(AND(ISNUMBER(E10),TODAY()&gt;E10),"Overdue (internal)","Open"))</f>
        <v/>
      </c>
      <c r="L10" s="10" t="inlineStr">
        <is>
          <t>Nehase</t>
        </is>
      </c>
      <c r="M10" s="23">
        <f>SUMIFS($G$2:$G$57,$A$2:$A$57,L10)</f>
        <v/>
      </c>
    </row>
    <row r="11" ht="33" customHeight="1">
      <c r="A11" s="6" t="inlineStr">
        <is>
          <t>Nehase</t>
        </is>
      </c>
      <c r="B11" s="10" t="inlineStr">
        <is>
          <t>7 Aug to 5 Sep 2026</t>
        </is>
      </c>
      <c r="C11" s="10" t="inlineStr">
        <is>
          <t>Withholding remittance for Hamle supplier payments (enter the date on the tax office's current notice)</t>
        </is>
      </c>
      <c r="D11" s="33" t="n"/>
      <c r="E11" s="34">
        <f>IF(D11="","",WORKDAY(D11,-5))</f>
        <v/>
      </c>
      <c r="F11" s="19" t="inlineStr">
        <is>
          <t>Kidist Haile</t>
        </is>
      </c>
      <c r="G11" s="14" t="n"/>
      <c r="H11" s="33" t="n">
        <v>46262</v>
      </c>
      <c r="I11" s="33" t="n">
        <v>46262</v>
      </c>
      <c r="J11" s="35">
        <f>IF(AND(H11&lt;&gt;"",I11&lt;&gt;""),"Done",IF(AND(ISNUMBER(E11),TODAY()&gt;E11),"Overdue (internal)","Open"))</f>
        <v/>
      </c>
      <c r="L11" s="10" t="inlineStr">
        <is>
          <t>Meskerem</t>
        </is>
      </c>
      <c r="M11" s="23">
        <f>SUMIFS($G$2:$G$57,$A$2:$A$57,L11)</f>
        <v/>
      </c>
    </row>
    <row r="12" ht="33" customHeight="1">
      <c r="A12" s="6" t="inlineStr">
        <is>
          <t>Meskerem</t>
        </is>
      </c>
      <c r="B12" s="10" t="inlineStr">
        <is>
          <t>11 Sep to 10 Oct 2026</t>
        </is>
      </c>
      <c r="C12" s="10" t="inlineStr">
        <is>
          <t>VAT return and payment for Nehase and Pagume (by Meskerem 30)</t>
        </is>
      </c>
      <c r="D12" s="33" t="n">
        <v>46305</v>
      </c>
      <c r="E12" s="34">
        <f>IF(D12="","",WORKDAY(D12,-5))</f>
        <v/>
      </c>
      <c r="F12" s="19" t="inlineStr">
        <is>
          <t>Kidist Haile (prepare), Dereje Tadesse (sign)</t>
        </is>
      </c>
      <c r="G12" s="14" t="n"/>
      <c r="H12" s="33" t="n">
        <v>46297</v>
      </c>
      <c r="I12" s="33" t="n">
        <v>46297</v>
      </c>
      <c r="J12" s="35">
        <f>IF(AND(H12&lt;&gt;"",I12&lt;&gt;""),"Done",IF(AND(ISNUMBER(E12),TODAY()&gt;E12),"Overdue (internal)","Open"))</f>
        <v/>
      </c>
      <c r="L12" s="10" t="inlineStr">
        <is>
          <t>Tikimt</t>
        </is>
      </c>
      <c r="M12" s="23">
        <f>SUMIFS($G$2:$G$57,$A$2:$A$57,L12)</f>
        <v/>
      </c>
    </row>
    <row r="13" ht="33" customHeight="1">
      <c r="A13" s="6" t="inlineStr">
        <is>
          <t>Meskerem</t>
        </is>
      </c>
      <c r="B13" s="10" t="inlineStr">
        <is>
          <t>11 Sep to 10 Oct 2026</t>
        </is>
      </c>
      <c r="C13" s="10" t="inlineStr">
        <is>
          <t>PAYE for Nehase salaries (by Meskerem 30)</t>
        </is>
      </c>
      <c r="D13" s="33" t="n">
        <v>46305</v>
      </c>
      <c r="E13" s="34">
        <f>IF(D13="","",WORKDAY(D13,-5))</f>
        <v/>
      </c>
      <c r="F13" s="19" t="inlineStr">
        <is>
          <t>Kidist Haile (prepare), Dereje Tadesse (sign)</t>
        </is>
      </c>
      <c r="G13" s="14" t="n"/>
      <c r="H13" s="33" t="n">
        <v>46297</v>
      </c>
      <c r="I13" s="33" t="n">
        <v>46297</v>
      </c>
      <c r="J13" s="35">
        <f>IF(AND(H13&lt;&gt;"",I13&lt;&gt;""),"Done",IF(AND(ISNUMBER(E13),TODAY()&gt;E13),"Overdue (internal)","Open"))</f>
        <v/>
      </c>
      <c r="L13" s="10" t="inlineStr">
        <is>
          <t>Hidar</t>
        </is>
      </c>
      <c r="M13" s="23">
        <f>SUMIFS($G$2:$G$57,$A$2:$A$57,L13)</f>
        <v/>
      </c>
    </row>
    <row r="14" ht="33" customHeight="1">
      <c r="A14" s="6" t="inlineStr">
        <is>
          <t>Meskerem</t>
        </is>
      </c>
      <c r="B14" s="10" t="inlineStr">
        <is>
          <t>11 Sep to 10 Oct 2026</t>
        </is>
      </c>
      <c r="C14" s="10" t="inlineStr">
        <is>
          <t>Pension for Nehase salaries (within 30 days after Nehase 30)</t>
        </is>
      </c>
      <c r="D14" s="33" t="n">
        <v>46300</v>
      </c>
      <c r="E14" s="34">
        <f>IF(D14="","",WORKDAY(D14,-5))</f>
        <v/>
      </c>
      <c r="F14" s="19" t="inlineStr">
        <is>
          <t>Kidist Haile (prepare), Dereje Tadesse (sign)</t>
        </is>
      </c>
      <c r="G14" s="14" t="n"/>
      <c r="H14" s="33" t="n">
        <v>46292</v>
      </c>
      <c r="I14" s="33" t="n">
        <v>46292</v>
      </c>
      <c r="J14" s="35">
        <f>IF(AND(H14&lt;&gt;"",I14&lt;&gt;""),"Done",IF(AND(ISNUMBER(E14),TODAY()&gt;E14),"Overdue (internal)","Open"))</f>
        <v/>
      </c>
      <c r="L14" s="10" t="inlineStr">
        <is>
          <t>Tahsas</t>
        </is>
      </c>
      <c r="M14" s="23">
        <f>SUMIFS($G$2:$G$57,$A$2:$A$57,L14)</f>
        <v/>
      </c>
    </row>
    <row r="15" ht="33" customHeight="1">
      <c r="A15" s="6" t="inlineStr">
        <is>
          <t>Meskerem</t>
        </is>
      </c>
      <c r="B15" s="10" t="inlineStr">
        <is>
          <t>11 Sep to 10 Oct 2026</t>
        </is>
      </c>
      <c r="C15" s="10" t="inlineStr">
        <is>
          <t>Withholding remittance for Nehase supplier payments (enter the date on the tax office's current notice)</t>
        </is>
      </c>
      <c r="D15" s="33" t="n"/>
      <c r="E15" s="34">
        <f>IF(D15="","",WORKDAY(D15,-5))</f>
        <v/>
      </c>
      <c r="F15" s="19" t="inlineStr">
        <is>
          <t>Kidist Haile</t>
        </is>
      </c>
      <c r="G15" s="14" t="n"/>
      <c r="H15" s="33" t="n">
        <v>46297</v>
      </c>
      <c r="I15" s="33" t="n">
        <v>46297</v>
      </c>
      <c r="J15" s="35">
        <f>IF(AND(H15&lt;&gt;"",I15&lt;&gt;""),"Done",IF(AND(ISNUMBER(E15),TODAY()&gt;E15),"Overdue (internal)","Open"))</f>
        <v/>
      </c>
      <c r="L15" s="10" t="inlineStr">
        <is>
          <t>Tir</t>
        </is>
      </c>
      <c r="M15" s="23">
        <f>SUMIFS($G$2:$G$57,$A$2:$A$57,L15)</f>
        <v/>
      </c>
    </row>
    <row r="16" ht="33" customHeight="1">
      <c r="A16" s="6" t="inlineStr">
        <is>
          <t>Tikimt</t>
        </is>
      </c>
      <c r="B16" s="10" t="inlineStr">
        <is>
          <t>11 Oct to 9 Nov 2026</t>
        </is>
      </c>
      <c r="C16" s="10" t="inlineStr">
        <is>
          <t>VAT return and payment for Meskerem (by Tikimt 30)</t>
        </is>
      </c>
      <c r="D16" s="33" t="n">
        <v>46335</v>
      </c>
      <c r="E16" s="34">
        <f>IF(D16="","",WORKDAY(D16,-5))</f>
        <v/>
      </c>
      <c r="F16" s="19" t="inlineStr">
        <is>
          <t>Kidist Haile (prepare), Dereje Tadesse (sign)</t>
        </is>
      </c>
      <c r="G16" s="23">
        <f>VAT!B22</f>
        <v/>
      </c>
      <c r="H16" s="33" t="n"/>
      <c r="I16" s="33" t="n"/>
      <c r="J16" s="35">
        <f>IF(AND(H16&lt;&gt;"",I16&lt;&gt;""),"Done",IF(AND(ISNUMBER(E16),TODAY()&gt;E16),"Overdue (internal)","Open"))</f>
        <v/>
      </c>
      <c r="L16" s="10" t="inlineStr">
        <is>
          <t>Yekatit</t>
        </is>
      </c>
      <c r="M16" s="23">
        <f>SUMIFS($G$2:$G$57,$A$2:$A$57,L16)</f>
        <v/>
      </c>
    </row>
    <row r="17" ht="33" customHeight="1">
      <c r="A17" s="6" t="inlineStr">
        <is>
          <t>Tikimt</t>
        </is>
      </c>
      <c r="B17" s="10" t="inlineStr">
        <is>
          <t>11 Oct to 9 Nov 2026</t>
        </is>
      </c>
      <c r="C17" s="10" t="inlineStr">
        <is>
          <t>PAYE for Meskerem salaries (by Tikimt 30)</t>
        </is>
      </c>
      <c r="D17" s="33" t="n">
        <v>46335</v>
      </c>
      <c r="E17" s="34">
        <f>IF(D17="","",WORKDAY(D17,-5))</f>
        <v/>
      </c>
      <c r="F17" s="19" t="inlineStr">
        <is>
          <t>Kidist Haile (prepare), Dereje Tadesse (sign)</t>
        </is>
      </c>
      <c r="G17" s="23">
        <f>Payroll!H9</f>
        <v/>
      </c>
      <c r="H17" s="33" t="n"/>
      <c r="I17" s="33" t="n"/>
      <c r="J17" s="35">
        <f>IF(AND(H17&lt;&gt;"",I17&lt;&gt;""),"Done",IF(AND(ISNUMBER(E17),TODAY()&gt;E17),"Overdue (internal)","Open"))</f>
        <v/>
      </c>
      <c r="L17" s="10" t="inlineStr">
        <is>
          <t>Megabit</t>
        </is>
      </c>
      <c r="M17" s="23">
        <f>SUMIFS($G$2:$G$57,$A$2:$A$57,L17)</f>
        <v/>
      </c>
    </row>
    <row r="18" ht="33" customHeight="1">
      <c r="A18" s="6" t="inlineStr">
        <is>
          <t>Tikimt</t>
        </is>
      </c>
      <c r="B18" s="10" t="inlineStr">
        <is>
          <t>11 Oct to 9 Nov 2026</t>
        </is>
      </c>
      <c r="C18" s="10" t="inlineStr">
        <is>
          <t>Pension for Meskerem salaries (within 30 days after Meskerem 30)</t>
        </is>
      </c>
      <c r="D18" s="33" t="n">
        <v>46335</v>
      </c>
      <c r="E18" s="34">
        <f>IF(D18="","",WORKDAY(D18,-5))</f>
        <v/>
      </c>
      <c r="F18" s="19" t="inlineStr">
        <is>
          <t>Kidist Haile (prepare), Dereje Tadesse (sign)</t>
        </is>
      </c>
      <c r="G18" s="23">
        <f>Payroll!L9</f>
        <v/>
      </c>
      <c r="H18" s="33" t="n"/>
      <c r="I18" s="33" t="n"/>
      <c r="J18" s="35">
        <f>IF(AND(H18&lt;&gt;"",I18&lt;&gt;""),"Done",IF(AND(ISNUMBER(E18),TODAY()&gt;E18),"Overdue (internal)","Open"))</f>
        <v/>
      </c>
      <c r="L18" s="10" t="inlineStr">
        <is>
          <t>Miyazia</t>
        </is>
      </c>
      <c r="M18" s="23">
        <f>SUMIFS($G$2:$G$57,$A$2:$A$57,L18)</f>
        <v/>
      </c>
    </row>
    <row r="19" ht="33" customHeight="1">
      <c r="A19" s="6" t="inlineStr">
        <is>
          <t>Tikimt</t>
        </is>
      </c>
      <c r="B19" s="10" t="inlineStr">
        <is>
          <t>11 Oct to 9 Nov 2026</t>
        </is>
      </c>
      <c r="C19" s="10" t="inlineStr">
        <is>
          <t>Withholding remittance for Meskerem supplier payments (enter the date on the tax office's current notice)</t>
        </is>
      </c>
      <c r="D19" s="33" t="n"/>
      <c r="E19" s="34">
        <f>IF(D19="","",WORKDAY(D19,-5))</f>
        <v/>
      </c>
      <c r="F19" s="19" t="inlineStr">
        <is>
          <t>Kidist Haile</t>
        </is>
      </c>
      <c r="G19" s="14" t="n">
        <v>3300</v>
      </c>
      <c r="H19" s="33" t="n"/>
      <c r="I19" s="33" t="n"/>
      <c r="J19" s="35">
        <f>IF(AND(H19&lt;&gt;"",I19&lt;&gt;""),"Done",IF(AND(ISNUMBER(E19),TODAY()&gt;E19),"Overdue (internal)","Open"))</f>
        <v/>
      </c>
      <c r="L19" s="10" t="inlineStr">
        <is>
          <t>Ginbot</t>
        </is>
      </c>
      <c r="M19" s="23">
        <f>SUMIFS($G$2:$G$57,$A$2:$A$57,L19)</f>
        <v/>
      </c>
    </row>
    <row r="20" ht="48" customHeight="1">
      <c r="A20" s="6" t="inlineStr">
        <is>
          <t>Tikimt</t>
        </is>
      </c>
      <c r="B20" s="10" t="inlineStr">
        <is>
          <t>11 Oct to 9 Nov 2026</t>
        </is>
      </c>
      <c r="C20" s="10" t="inlineStr">
        <is>
          <t>Quarterly advance income tax, quarter Hamle to Meskerem (25% of prior year's tax, within 30 days after the quarter-end; confirm Haro's first quarter with the tax office)</t>
        </is>
      </c>
      <c r="D20" s="33" t="n">
        <v>46335</v>
      </c>
      <c r="E20" s="34">
        <f>IF(D20="","",WORKDAY(D20,-5))</f>
        <v/>
      </c>
      <c r="F20" s="19" t="inlineStr">
        <is>
          <t>Kidist Haile (prepare), Dereje Tadesse (sign)</t>
        </is>
      </c>
      <c r="G20" s="14" t="n"/>
      <c r="H20" s="33" t="n"/>
      <c r="I20" s="33" t="n"/>
      <c r="J20" s="35">
        <f>IF(AND(H20&lt;&gt;"",I20&lt;&gt;""),"Done",IF(AND(ISNUMBER(E20),TODAY()&gt;E20),"Overdue (internal)","Open"))</f>
        <v/>
      </c>
      <c r="L20" s="10" t="inlineStr">
        <is>
          <t>Sene</t>
        </is>
      </c>
      <c r="M20" s="23">
        <f>SUMIFS($G$2:$G$57,$A$2:$A$57,L20)</f>
        <v/>
      </c>
    </row>
    <row r="21" ht="48" customHeight="1">
      <c r="A21" s="6" t="inlineStr">
        <is>
          <t>Tikimt</t>
        </is>
      </c>
      <c r="B21" s="10" t="inlineStr">
        <is>
          <t>11 Oct to 9 Nov 2026</t>
        </is>
      </c>
      <c r="C21" s="10" t="inlineStr">
        <is>
          <t>Annual income tax return and payment for fiscal year 2025/26 (within 4 months after 7 July 2026; use the date in the Ministry's notice)</t>
        </is>
      </c>
      <c r="D21" s="33" t="n">
        <v>46335</v>
      </c>
      <c r="E21" s="34">
        <f>IF(D21="","",WORKDAY(D21,-5))</f>
        <v/>
      </c>
      <c r="F21" s="19" t="inlineStr">
        <is>
          <t>Dereje Tadesse</t>
        </is>
      </c>
      <c r="G21" s="14" t="n"/>
      <c r="H21" s="33" t="n"/>
      <c r="I21" s="33" t="n"/>
      <c r="J21" s="35">
        <f>IF(AND(H21&lt;&gt;"",I21&lt;&gt;""),"Done",IF(AND(ISNUMBER(E21),TODAY()&gt;E21),"Overdue (internal)","Open"))</f>
        <v/>
      </c>
      <c r="L21" s="25" t="inlineStr">
        <is>
          <t>Fiscal year total</t>
        </is>
      </c>
      <c r="M21" s="26">
        <f>SUM(M9:M20)</f>
        <v/>
      </c>
    </row>
    <row r="22" ht="33" customHeight="1">
      <c r="A22" s="6" t="inlineStr">
        <is>
          <t>Tikimt</t>
        </is>
      </c>
      <c r="B22" s="10" t="inlineStr">
        <is>
          <t>11 Oct to 9 Nov 2026</t>
        </is>
      </c>
      <c r="C22" s="10" t="inlineStr">
        <is>
          <t>Audited financial statements to AABE (within 4 months after year-end)</t>
        </is>
      </c>
      <c r="D22" s="33" t="n">
        <v>46333</v>
      </c>
      <c r="E22" s="34">
        <f>IF(D22="","",WORKDAY(D22,-5))</f>
        <v/>
      </c>
      <c r="F22" s="19" t="inlineStr">
        <is>
          <t>Dereje Tadesse</t>
        </is>
      </c>
      <c r="G22" s="14" t="n"/>
      <c r="H22" s="33" t="n"/>
      <c r="I22" s="33" t="n"/>
      <c r="J22" s="35">
        <f>IF(AND(H22&lt;&gt;"",I22&lt;&gt;""),"Done",IF(AND(ISNUMBER(E22),TODAY()&gt;E22),"Overdue (internal)","Open"))</f>
        <v/>
      </c>
      <c r="L22" s="16" t="inlineStr">
        <is>
          <t>Kidist moves the top-up into the tax account in the first week of the month and schedules the payments ahead of the internal deadlines.</t>
        </is>
      </c>
    </row>
    <row r="23" ht="33" customHeight="1">
      <c r="A23" s="6" t="inlineStr">
        <is>
          <t>Hidar</t>
        </is>
      </c>
      <c r="B23" s="10" t="inlineStr">
        <is>
          <t>10 Nov to 9 Dec 2026</t>
        </is>
      </c>
      <c r="C23" s="10" t="inlineStr">
        <is>
          <t>VAT return and payment for Tikimt (by Hidar 30)</t>
        </is>
      </c>
      <c r="D23" s="33" t="n">
        <v>46365</v>
      </c>
      <c r="E23" s="34">
        <f>IF(D23="","",WORKDAY(D23,-5))</f>
        <v/>
      </c>
      <c r="F23" s="19" t="inlineStr">
        <is>
          <t>Kidist Haile (prepare), Dereje Tadesse (sign)</t>
        </is>
      </c>
      <c r="G23" s="14" t="n"/>
      <c r="H23" s="33" t="n"/>
      <c r="I23" s="33" t="n"/>
      <c r="J23" s="35">
        <f>IF(AND(H23&lt;&gt;"",I23&lt;&gt;""),"Done",IF(AND(ISNUMBER(E23),TODAY()&gt;E23),"Overdue (internal)","Open"))</f>
        <v/>
      </c>
    </row>
    <row r="24" ht="33" customHeight="1">
      <c r="A24" s="6" t="inlineStr">
        <is>
          <t>Hidar</t>
        </is>
      </c>
      <c r="B24" s="10" t="inlineStr">
        <is>
          <t>10 Nov to 9 Dec 2026</t>
        </is>
      </c>
      <c r="C24" s="10" t="inlineStr">
        <is>
          <t>PAYE for Tikimt salaries (by Hidar 30)</t>
        </is>
      </c>
      <c r="D24" s="33" t="n">
        <v>46365</v>
      </c>
      <c r="E24" s="34">
        <f>IF(D24="","",WORKDAY(D24,-5))</f>
        <v/>
      </c>
      <c r="F24" s="19" t="inlineStr">
        <is>
          <t>Kidist Haile (prepare), Dereje Tadesse (sign)</t>
        </is>
      </c>
      <c r="G24" s="14" t="n"/>
      <c r="H24" s="33" t="n"/>
      <c r="I24" s="33" t="n"/>
      <c r="J24" s="35">
        <f>IF(AND(H24&lt;&gt;"",I24&lt;&gt;""),"Done",IF(AND(ISNUMBER(E24),TODAY()&gt;E24),"Overdue (internal)","Open"))</f>
        <v/>
      </c>
    </row>
    <row r="25" ht="33" customHeight="1">
      <c r="A25" s="6" t="inlineStr">
        <is>
          <t>Hidar</t>
        </is>
      </c>
      <c r="B25" s="10" t="inlineStr">
        <is>
          <t>10 Nov to 9 Dec 2026</t>
        </is>
      </c>
      <c r="C25" s="10" t="inlineStr">
        <is>
          <t>Pension for Tikimt salaries (within 30 days after Tikimt 30)</t>
        </is>
      </c>
      <c r="D25" s="33" t="n">
        <v>46365</v>
      </c>
      <c r="E25" s="34">
        <f>IF(D25="","",WORKDAY(D25,-5))</f>
        <v/>
      </c>
      <c r="F25" s="19" t="inlineStr">
        <is>
          <t>Kidist Haile (prepare), Dereje Tadesse (sign)</t>
        </is>
      </c>
      <c r="G25" s="14" t="n"/>
      <c r="H25" s="33" t="n"/>
      <c r="I25" s="33" t="n"/>
      <c r="J25" s="35">
        <f>IF(AND(H25&lt;&gt;"",I25&lt;&gt;""),"Done",IF(AND(ISNUMBER(E25),TODAY()&gt;E25),"Overdue (internal)","Open"))</f>
        <v/>
      </c>
    </row>
    <row r="26" ht="33" customHeight="1">
      <c r="A26" s="6" t="inlineStr">
        <is>
          <t>Hidar</t>
        </is>
      </c>
      <c r="B26" s="10" t="inlineStr">
        <is>
          <t>10 Nov to 9 Dec 2026</t>
        </is>
      </c>
      <c r="C26" s="10" t="inlineStr">
        <is>
          <t>Withholding remittance for Tikimt supplier payments (enter the date on the tax office's current notice)</t>
        </is>
      </c>
      <c r="D26" s="33" t="n"/>
      <c r="E26" s="34">
        <f>IF(D26="","",WORKDAY(D26,-5))</f>
        <v/>
      </c>
      <c r="F26" s="19" t="inlineStr">
        <is>
          <t>Kidist Haile</t>
        </is>
      </c>
      <c r="G26" s="14" t="n"/>
      <c r="H26" s="33" t="n"/>
      <c r="I26" s="33" t="n"/>
      <c r="J26" s="35">
        <f>IF(AND(H26&lt;&gt;"",I26&lt;&gt;""),"Done",IF(AND(ISNUMBER(E26),TODAY()&gt;E26),"Overdue (internal)","Open"))</f>
        <v/>
      </c>
    </row>
    <row r="27" ht="33" customHeight="1">
      <c r="A27" s="6" t="inlineStr">
        <is>
          <t>Tahsas</t>
        </is>
      </c>
      <c r="B27" s="10" t="inlineStr">
        <is>
          <t>10 Dec 2026 to 8 Jan 2027</t>
        </is>
      </c>
      <c r="C27" s="10" t="inlineStr">
        <is>
          <t>VAT return and payment for Hidar (by Tahsas 30)</t>
        </is>
      </c>
      <c r="D27" s="33" t="n">
        <v>46395</v>
      </c>
      <c r="E27" s="34">
        <f>IF(D27="","",WORKDAY(D27,-5))</f>
        <v/>
      </c>
      <c r="F27" s="19" t="inlineStr">
        <is>
          <t>Kidist Haile (prepare), Dereje Tadesse (sign)</t>
        </is>
      </c>
      <c r="G27" s="14" t="n"/>
      <c r="H27" s="33" t="n"/>
      <c r="I27" s="33" t="n"/>
      <c r="J27" s="35">
        <f>IF(AND(H27&lt;&gt;"",I27&lt;&gt;""),"Done",IF(AND(ISNUMBER(E27),TODAY()&gt;E27),"Overdue (internal)","Open"))</f>
        <v/>
      </c>
    </row>
    <row r="28" ht="33" customHeight="1">
      <c r="A28" s="6" t="inlineStr">
        <is>
          <t>Tahsas</t>
        </is>
      </c>
      <c r="B28" s="10" t="inlineStr">
        <is>
          <t>10 Dec 2026 to 8 Jan 2027</t>
        </is>
      </c>
      <c r="C28" s="10" t="inlineStr">
        <is>
          <t>PAYE for Hidar salaries (by Tahsas 30)</t>
        </is>
      </c>
      <c r="D28" s="33" t="n">
        <v>46395</v>
      </c>
      <c r="E28" s="34">
        <f>IF(D28="","",WORKDAY(D28,-5))</f>
        <v/>
      </c>
      <c r="F28" s="19" t="inlineStr">
        <is>
          <t>Kidist Haile (prepare), Dereje Tadesse (sign)</t>
        </is>
      </c>
      <c r="G28" s="14" t="n"/>
      <c r="H28" s="33" t="n"/>
      <c r="I28" s="33" t="n"/>
      <c r="J28" s="35">
        <f>IF(AND(H28&lt;&gt;"",I28&lt;&gt;""),"Done",IF(AND(ISNUMBER(E28),TODAY()&gt;E28),"Overdue (internal)","Open"))</f>
        <v/>
      </c>
    </row>
    <row r="29" ht="33" customHeight="1">
      <c r="A29" s="6" t="inlineStr">
        <is>
          <t>Tahsas</t>
        </is>
      </c>
      <c r="B29" s="10" t="inlineStr">
        <is>
          <t>10 Dec 2026 to 8 Jan 2027</t>
        </is>
      </c>
      <c r="C29" s="10" t="inlineStr">
        <is>
          <t>Pension for Hidar salaries (within 30 days after Hidar 30)</t>
        </is>
      </c>
      <c r="D29" s="33" t="n">
        <v>46395</v>
      </c>
      <c r="E29" s="34">
        <f>IF(D29="","",WORKDAY(D29,-5))</f>
        <v/>
      </c>
      <c r="F29" s="19" t="inlineStr">
        <is>
          <t>Kidist Haile (prepare), Dereje Tadesse (sign)</t>
        </is>
      </c>
      <c r="G29" s="14" t="n"/>
      <c r="H29" s="33" t="n"/>
      <c r="I29" s="33" t="n"/>
      <c r="J29" s="35">
        <f>IF(AND(H29&lt;&gt;"",I29&lt;&gt;""),"Done",IF(AND(ISNUMBER(E29),TODAY()&gt;E29),"Overdue (internal)","Open"))</f>
        <v/>
      </c>
    </row>
    <row r="30" ht="33" customHeight="1">
      <c r="A30" s="6" t="inlineStr">
        <is>
          <t>Tahsas</t>
        </is>
      </c>
      <c r="B30" s="10" t="inlineStr">
        <is>
          <t>10 Dec 2026 to 8 Jan 2027</t>
        </is>
      </c>
      <c r="C30" s="10" t="inlineStr">
        <is>
          <t>Withholding remittance for Hidar supplier payments (enter the date on the tax office's current notice)</t>
        </is>
      </c>
      <c r="D30" s="33" t="n"/>
      <c r="E30" s="34">
        <f>IF(D30="","",WORKDAY(D30,-5))</f>
        <v/>
      </c>
      <c r="F30" s="19" t="inlineStr">
        <is>
          <t>Kidist Haile</t>
        </is>
      </c>
      <c r="G30" s="14" t="n"/>
      <c r="H30" s="33" t="n"/>
      <c r="I30" s="33" t="n"/>
      <c r="J30" s="35">
        <f>IF(AND(H30&lt;&gt;"",I30&lt;&gt;""),"Done",IF(AND(ISNUMBER(E30),TODAY()&gt;E30),"Overdue (internal)","Open"))</f>
        <v/>
      </c>
    </row>
    <row r="31" ht="33" customHeight="1">
      <c r="A31" s="6" t="inlineStr">
        <is>
          <t>Tahsas</t>
        </is>
      </c>
      <c r="B31" s="10" t="inlineStr">
        <is>
          <t>10 Dec 2026 to 8 Jan 2027</t>
        </is>
      </c>
      <c r="C31" s="10" t="inlineStr">
        <is>
          <t>Business license renewal deadline (Tahsas 30, 2019 E.C.)</t>
        </is>
      </c>
      <c r="D31" s="33" t="n">
        <v>46395</v>
      </c>
      <c r="E31" s="34">
        <f>IF(D31="","",WORKDAY(D31,-5))</f>
        <v/>
      </c>
      <c r="F31" s="19" t="inlineStr">
        <is>
          <t>Dereje Tadesse</t>
        </is>
      </c>
      <c r="G31" s="14" t="n"/>
      <c r="H31" s="33" t="n"/>
      <c r="I31" s="33" t="n"/>
      <c r="J31" s="35">
        <f>IF(AND(H31&lt;&gt;"",I31&lt;&gt;""),"Done",IF(AND(ISNUMBER(E31),TODAY()&gt;E31),"Overdue (internal)","Open"))</f>
        <v/>
      </c>
    </row>
    <row r="32" ht="33" customHeight="1">
      <c r="A32" s="6" t="inlineStr">
        <is>
          <t>Tir</t>
        </is>
      </c>
      <c r="B32" s="10" t="inlineStr">
        <is>
          <t>9 Jan to 7 Feb 2027</t>
        </is>
      </c>
      <c r="C32" s="10" t="inlineStr">
        <is>
          <t>VAT return and payment for Tahsas (by Tir 30)</t>
        </is>
      </c>
      <c r="D32" s="33" t="n">
        <v>46425</v>
      </c>
      <c r="E32" s="34">
        <f>IF(D32="","",WORKDAY(D32,-5))</f>
        <v/>
      </c>
      <c r="F32" s="19" t="inlineStr">
        <is>
          <t>Kidist Haile (prepare), Dereje Tadesse (sign)</t>
        </is>
      </c>
      <c r="G32" s="14" t="n"/>
      <c r="H32" s="33" t="n"/>
      <c r="I32" s="33" t="n"/>
      <c r="J32" s="35">
        <f>IF(AND(H32&lt;&gt;"",I32&lt;&gt;""),"Done",IF(AND(ISNUMBER(E32),TODAY()&gt;E32),"Overdue (internal)","Open"))</f>
        <v/>
      </c>
    </row>
    <row r="33" ht="33" customHeight="1">
      <c r="A33" s="6" t="inlineStr">
        <is>
          <t>Tir</t>
        </is>
      </c>
      <c r="B33" s="10" t="inlineStr">
        <is>
          <t>9 Jan to 7 Feb 2027</t>
        </is>
      </c>
      <c r="C33" s="10" t="inlineStr">
        <is>
          <t>PAYE for Tahsas salaries (by Tir 30)</t>
        </is>
      </c>
      <c r="D33" s="33" t="n">
        <v>46425</v>
      </c>
      <c r="E33" s="34">
        <f>IF(D33="","",WORKDAY(D33,-5))</f>
        <v/>
      </c>
      <c r="F33" s="19" t="inlineStr">
        <is>
          <t>Kidist Haile (prepare), Dereje Tadesse (sign)</t>
        </is>
      </c>
      <c r="G33" s="14" t="n"/>
      <c r="H33" s="33" t="n"/>
      <c r="I33" s="33" t="n"/>
      <c r="J33" s="35">
        <f>IF(AND(H33&lt;&gt;"",I33&lt;&gt;""),"Done",IF(AND(ISNUMBER(E33),TODAY()&gt;E33),"Overdue (internal)","Open"))</f>
        <v/>
      </c>
    </row>
    <row r="34" ht="33" customHeight="1">
      <c r="A34" s="6" t="inlineStr">
        <is>
          <t>Tir</t>
        </is>
      </c>
      <c r="B34" s="10" t="inlineStr">
        <is>
          <t>9 Jan to 7 Feb 2027</t>
        </is>
      </c>
      <c r="C34" s="10" t="inlineStr">
        <is>
          <t>Pension for Tahsas salaries (within 30 days after Tahsas 30)</t>
        </is>
      </c>
      <c r="D34" s="33" t="n">
        <v>46425</v>
      </c>
      <c r="E34" s="34">
        <f>IF(D34="","",WORKDAY(D34,-5))</f>
        <v/>
      </c>
      <c r="F34" s="19" t="inlineStr">
        <is>
          <t>Kidist Haile (prepare), Dereje Tadesse (sign)</t>
        </is>
      </c>
      <c r="G34" s="14" t="n"/>
      <c r="H34" s="33" t="n"/>
      <c r="I34" s="33" t="n"/>
      <c r="J34" s="35">
        <f>IF(AND(H34&lt;&gt;"",I34&lt;&gt;""),"Done",IF(AND(ISNUMBER(E34),TODAY()&gt;E34),"Overdue (internal)","Open"))</f>
        <v/>
      </c>
    </row>
    <row r="35" ht="33" customHeight="1">
      <c r="A35" s="6" t="inlineStr">
        <is>
          <t>Tir</t>
        </is>
      </c>
      <c r="B35" s="10" t="inlineStr">
        <is>
          <t>9 Jan to 7 Feb 2027</t>
        </is>
      </c>
      <c r="C35" s="10" t="inlineStr">
        <is>
          <t>Withholding remittance for Tahsas supplier payments (enter the date on the tax office's current notice)</t>
        </is>
      </c>
      <c r="D35" s="33" t="n"/>
      <c r="E35" s="34">
        <f>IF(D35="","",WORKDAY(D35,-5))</f>
        <v/>
      </c>
      <c r="F35" s="19" t="inlineStr">
        <is>
          <t>Kidist Haile</t>
        </is>
      </c>
      <c r="G35" s="14" t="n"/>
      <c r="H35" s="33" t="n"/>
      <c r="I35" s="33" t="n"/>
      <c r="J35" s="35">
        <f>IF(AND(H35&lt;&gt;"",I35&lt;&gt;""),"Done",IF(AND(ISNUMBER(E35),TODAY()&gt;E35),"Overdue (internal)","Open"))</f>
        <v/>
      </c>
    </row>
    <row r="36" ht="33" customHeight="1">
      <c r="A36" s="6" t="inlineStr">
        <is>
          <t>Tir</t>
        </is>
      </c>
      <c r="B36" s="10" t="inlineStr">
        <is>
          <t>9 Jan to 7 Feb 2027</t>
        </is>
      </c>
      <c r="C36" s="10" t="inlineStr">
        <is>
          <t>Quarterly advance income tax, quarter Tikimt to Tahsas (within 30 days after Tahsas 30)</t>
        </is>
      </c>
      <c r="D36" s="33" t="n">
        <v>46425</v>
      </c>
      <c r="E36" s="34">
        <f>IF(D36="","",WORKDAY(D36,-5))</f>
        <v/>
      </c>
      <c r="F36" s="19" t="inlineStr">
        <is>
          <t>Kidist Haile (prepare), Dereje Tadesse (sign)</t>
        </is>
      </c>
      <c r="G36" s="14" t="n"/>
      <c r="H36" s="33" t="n"/>
      <c r="I36" s="33" t="n"/>
      <c r="J36" s="35">
        <f>IF(AND(H36&lt;&gt;"",I36&lt;&gt;""),"Done",IF(AND(ISNUMBER(E36),TODAY()&gt;E36),"Overdue (internal)","Open"))</f>
        <v/>
      </c>
    </row>
    <row r="37" ht="33" customHeight="1">
      <c r="A37" s="6" t="inlineStr">
        <is>
          <t>Yekatit</t>
        </is>
      </c>
      <c r="B37" s="10" t="inlineStr">
        <is>
          <t>8 Feb to 9 Mar 2027</t>
        </is>
      </c>
      <c r="C37" s="10" t="inlineStr">
        <is>
          <t>VAT return and payment for Tir (by Yekatit 30)</t>
        </is>
      </c>
      <c r="D37" s="33" t="n">
        <v>46455</v>
      </c>
      <c r="E37" s="34">
        <f>IF(D37="","",WORKDAY(D37,-5))</f>
        <v/>
      </c>
      <c r="F37" s="19" t="inlineStr">
        <is>
          <t>Kidist Haile (prepare), Dereje Tadesse (sign)</t>
        </is>
      </c>
      <c r="G37" s="14" t="n"/>
      <c r="H37" s="33" t="n"/>
      <c r="I37" s="33" t="n"/>
      <c r="J37" s="35">
        <f>IF(AND(H37&lt;&gt;"",I37&lt;&gt;""),"Done",IF(AND(ISNUMBER(E37),TODAY()&gt;E37),"Overdue (internal)","Open"))</f>
        <v/>
      </c>
    </row>
    <row r="38" ht="33" customHeight="1">
      <c r="A38" s="6" t="inlineStr">
        <is>
          <t>Yekatit</t>
        </is>
      </c>
      <c r="B38" s="10" t="inlineStr">
        <is>
          <t>8 Feb to 9 Mar 2027</t>
        </is>
      </c>
      <c r="C38" s="10" t="inlineStr">
        <is>
          <t>PAYE for Tir salaries (by Yekatit 30)</t>
        </is>
      </c>
      <c r="D38" s="33" t="n">
        <v>46455</v>
      </c>
      <c r="E38" s="34">
        <f>IF(D38="","",WORKDAY(D38,-5))</f>
        <v/>
      </c>
      <c r="F38" s="19" t="inlineStr">
        <is>
          <t>Kidist Haile (prepare), Dereje Tadesse (sign)</t>
        </is>
      </c>
      <c r="G38" s="14" t="n"/>
      <c r="H38" s="33" t="n"/>
      <c r="I38" s="33" t="n"/>
      <c r="J38" s="35">
        <f>IF(AND(H38&lt;&gt;"",I38&lt;&gt;""),"Done",IF(AND(ISNUMBER(E38),TODAY()&gt;E38),"Overdue (internal)","Open"))</f>
        <v/>
      </c>
    </row>
    <row r="39" ht="33" customHeight="1">
      <c r="A39" s="6" t="inlineStr">
        <is>
          <t>Yekatit</t>
        </is>
      </c>
      <c r="B39" s="10" t="inlineStr">
        <is>
          <t>8 Feb to 9 Mar 2027</t>
        </is>
      </c>
      <c r="C39" s="10" t="inlineStr">
        <is>
          <t>Pension for Tir salaries (within 30 days after Tir 30)</t>
        </is>
      </c>
      <c r="D39" s="33" t="n">
        <v>46455</v>
      </c>
      <c r="E39" s="34">
        <f>IF(D39="","",WORKDAY(D39,-5))</f>
        <v/>
      </c>
      <c r="F39" s="19" t="inlineStr">
        <is>
          <t>Kidist Haile (prepare), Dereje Tadesse (sign)</t>
        </is>
      </c>
      <c r="G39" s="14" t="n"/>
      <c r="H39" s="33" t="n"/>
      <c r="I39" s="33" t="n"/>
      <c r="J39" s="35">
        <f>IF(AND(H39&lt;&gt;"",I39&lt;&gt;""),"Done",IF(AND(ISNUMBER(E39),TODAY()&gt;E39),"Overdue (internal)","Open"))</f>
        <v/>
      </c>
    </row>
    <row r="40" ht="33" customHeight="1">
      <c r="A40" s="6" t="inlineStr">
        <is>
          <t>Yekatit</t>
        </is>
      </c>
      <c r="B40" s="10" t="inlineStr">
        <is>
          <t>8 Feb to 9 Mar 2027</t>
        </is>
      </c>
      <c r="C40" s="10" t="inlineStr">
        <is>
          <t>Withholding remittance for Tir supplier payments (enter the date on the tax office's current notice)</t>
        </is>
      </c>
      <c r="D40" s="33" t="n"/>
      <c r="E40" s="34">
        <f>IF(D40="","",WORKDAY(D40,-5))</f>
        <v/>
      </c>
      <c r="F40" s="19" t="inlineStr">
        <is>
          <t>Kidist Haile</t>
        </is>
      </c>
      <c r="G40" s="14" t="n"/>
      <c r="H40" s="33" t="n"/>
      <c r="I40" s="33" t="n"/>
      <c r="J40" s="35">
        <f>IF(AND(H40&lt;&gt;"",I40&lt;&gt;""),"Done",IF(AND(ISNUMBER(E40),TODAY()&gt;E40),"Overdue (internal)","Open"))</f>
        <v/>
      </c>
    </row>
    <row r="41" ht="33" customHeight="1">
      <c r="A41" s="6" t="inlineStr">
        <is>
          <t>Megabit</t>
        </is>
      </c>
      <c r="B41" s="10" t="inlineStr">
        <is>
          <t>10 Mar to 8 Apr 2027</t>
        </is>
      </c>
      <c r="C41" s="10" t="inlineStr">
        <is>
          <t>VAT return and payment for Yekatit (by Megabit 30)</t>
        </is>
      </c>
      <c r="D41" s="33" t="n">
        <v>46485</v>
      </c>
      <c r="E41" s="34">
        <f>IF(D41="","",WORKDAY(D41,-5))</f>
        <v/>
      </c>
      <c r="F41" s="19" t="inlineStr">
        <is>
          <t>Kidist Haile (prepare), Dereje Tadesse (sign)</t>
        </is>
      </c>
      <c r="G41" s="14" t="n"/>
      <c r="H41" s="33" t="n"/>
      <c r="I41" s="33" t="n"/>
      <c r="J41" s="35">
        <f>IF(AND(H41&lt;&gt;"",I41&lt;&gt;""),"Done",IF(AND(ISNUMBER(E41),TODAY()&gt;E41),"Overdue (internal)","Open"))</f>
        <v/>
      </c>
    </row>
    <row r="42" ht="33" customHeight="1">
      <c r="A42" s="6" t="inlineStr">
        <is>
          <t>Megabit</t>
        </is>
      </c>
      <c r="B42" s="10" t="inlineStr">
        <is>
          <t>10 Mar to 8 Apr 2027</t>
        </is>
      </c>
      <c r="C42" s="10" t="inlineStr">
        <is>
          <t>PAYE for Yekatit salaries (by Megabit 30)</t>
        </is>
      </c>
      <c r="D42" s="33" t="n">
        <v>46485</v>
      </c>
      <c r="E42" s="34">
        <f>IF(D42="","",WORKDAY(D42,-5))</f>
        <v/>
      </c>
      <c r="F42" s="19" t="inlineStr">
        <is>
          <t>Kidist Haile (prepare), Dereje Tadesse (sign)</t>
        </is>
      </c>
      <c r="G42" s="14" t="n"/>
      <c r="H42" s="33" t="n"/>
      <c r="I42" s="33" t="n"/>
      <c r="J42" s="35">
        <f>IF(AND(H42&lt;&gt;"",I42&lt;&gt;""),"Done",IF(AND(ISNUMBER(E42),TODAY()&gt;E42),"Overdue (internal)","Open"))</f>
        <v/>
      </c>
    </row>
    <row r="43" ht="33" customHeight="1">
      <c r="A43" s="6" t="inlineStr">
        <is>
          <t>Megabit</t>
        </is>
      </c>
      <c r="B43" s="10" t="inlineStr">
        <is>
          <t>10 Mar to 8 Apr 2027</t>
        </is>
      </c>
      <c r="C43" s="10" t="inlineStr">
        <is>
          <t>Pension for Yekatit salaries (within 30 days after Yekatit 30)</t>
        </is>
      </c>
      <c r="D43" s="33" t="n">
        <v>46485</v>
      </c>
      <c r="E43" s="34">
        <f>IF(D43="","",WORKDAY(D43,-5))</f>
        <v/>
      </c>
      <c r="F43" s="19" t="inlineStr">
        <is>
          <t>Kidist Haile (prepare), Dereje Tadesse (sign)</t>
        </is>
      </c>
      <c r="G43" s="14" t="n"/>
      <c r="H43" s="33" t="n"/>
      <c r="I43" s="33" t="n"/>
      <c r="J43" s="35">
        <f>IF(AND(H43&lt;&gt;"",I43&lt;&gt;""),"Done",IF(AND(ISNUMBER(E43),TODAY()&gt;E43),"Overdue (internal)","Open"))</f>
        <v/>
      </c>
    </row>
    <row r="44" ht="33" customHeight="1">
      <c r="A44" s="6" t="inlineStr">
        <is>
          <t>Megabit</t>
        </is>
      </c>
      <c r="B44" s="10" t="inlineStr">
        <is>
          <t>10 Mar to 8 Apr 2027</t>
        </is>
      </c>
      <c r="C44" s="10" t="inlineStr">
        <is>
          <t>Withholding remittance for Yekatit supplier payments (enter the date on the tax office's current notice)</t>
        </is>
      </c>
      <c r="D44" s="33" t="n"/>
      <c r="E44" s="34">
        <f>IF(D44="","",WORKDAY(D44,-5))</f>
        <v/>
      </c>
      <c r="F44" s="19" t="inlineStr">
        <is>
          <t>Kidist Haile</t>
        </is>
      </c>
      <c r="G44" s="14" t="n"/>
      <c r="H44" s="33" t="n"/>
      <c r="I44" s="33" t="n"/>
      <c r="J44" s="35">
        <f>IF(AND(H44&lt;&gt;"",I44&lt;&gt;""),"Done",IF(AND(ISNUMBER(E44),TODAY()&gt;E44),"Overdue (internal)","Open"))</f>
        <v/>
      </c>
    </row>
    <row r="45" ht="33" customHeight="1">
      <c r="A45" s="6" t="inlineStr">
        <is>
          <t>Miyazia</t>
        </is>
      </c>
      <c r="B45" s="10" t="inlineStr">
        <is>
          <t>9 Apr to 8 May 2027</t>
        </is>
      </c>
      <c r="C45" s="10" t="inlineStr">
        <is>
          <t>VAT return and payment for Megabit (by Miyazia 30)</t>
        </is>
      </c>
      <c r="D45" s="33" t="n">
        <v>46515</v>
      </c>
      <c r="E45" s="34">
        <f>IF(D45="","",WORKDAY(D45,-5))</f>
        <v/>
      </c>
      <c r="F45" s="19" t="inlineStr">
        <is>
          <t>Kidist Haile (prepare), Dereje Tadesse (sign)</t>
        </is>
      </c>
      <c r="G45" s="14" t="n"/>
      <c r="H45" s="33" t="n"/>
      <c r="I45" s="33" t="n"/>
      <c r="J45" s="35">
        <f>IF(AND(H45&lt;&gt;"",I45&lt;&gt;""),"Done",IF(AND(ISNUMBER(E45),TODAY()&gt;E45),"Overdue (internal)","Open"))</f>
        <v/>
      </c>
    </row>
    <row r="46" ht="33" customHeight="1">
      <c r="A46" s="6" t="inlineStr">
        <is>
          <t>Miyazia</t>
        </is>
      </c>
      <c r="B46" s="10" t="inlineStr">
        <is>
          <t>9 Apr to 8 May 2027</t>
        </is>
      </c>
      <c r="C46" s="10" t="inlineStr">
        <is>
          <t>PAYE for Megabit salaries (by Miyazia 30)</t>
        </is>
      </c>
      <c r="D46" s="33" t="n">
        <v>46515</v>
      </c>
      <c r="E46" s="34">
        <f>IF(D46="","",WORKDAY(D46,-5))</f>
        <v/>
      </c>
      <c r="F46" s="19" t="inlineStr">
        <is>
          <t>Kidist Haile (prepare), Dereje Tadesse (sign)</t>
        </is>
      </c>
      <c r="G46" s="14" t="n"/>
      <c r="H46" s="33" t="n"/>
      <c r="I46" s="33" t="n"/>
      <c r="J46" s="35">
        <f>IF(AND(H46&lt;&gt;"",I46&lt;&gt;""),"Done",IF(AND(ISNUMBER(E46),TODAY()&gt;E46),"Overdue (internal)","Open"))</f>
        <v/>
      </c>
    </row>
    <row r="47" ht="33" customHeight="1">
      <c r="A47" s="6" t="inlineStr">
        <is>
          <t>Miyazia</t>
        </is>
      </c>
      <c r="B47" s="10" t="inlineStr">
        <is>
          <t>9 Apr to 8 May 2027</t>
        </is>
      </c>
      <c r="C47" s="10" t="inlineStr">
        <is>
          <t>Pension for Megabit salaries (within 30 days after Megabit 30)</t>
        </is>
      </c>
      <c r="D47" s="33" t="n">
        <v>46515</v>
      </c>
      <c r="E47" s="34">
        <f>IF(D47="","",WORKDAY(D47,-5))</f>
        <v/>
      </c>
      <c r="F47" s="19" t="inlineStr">
        <is>
          <t>Kidist Haile (prepare), Dereje Tadesse (sign)</t>
        </is>
      </c>
      <c r="G47" s="14" t="n"/>
      <c r="H47" s="33" t="n"/>
      <c r="I47" s="33" t="n"/>
      <c r="J47" s="35">
        <f>IF(AND(H47&lt;&gt;"",I47&lt;&gt;""),"Done",IF(AND(ISNUMBER(E47),TODAY()&gt;E47),"Overdue (internal)","Open"))</f>
        <v/>
      </c>
    </row>
    <row r="48" ht="33" customHeight="1">
      <c r="A48" s="6" t="inlineStr">
        <is>
          <t>Miyazia</t>
        </is>
      </c>
      <c r="B48" s="10" t="inlineStr">
        <is>
          <t>9 Apr to 8 May 2027</t>
        </is>
      </c>
      <c r="C48" s="10" t="inlineStr">
        <is>
          <t>Withholding remittance for Megabit supplier payments (enter the date on the tax office's current notice)</t>
        </is>
      </c>
      <c r="D48" s="33" t="n"/>
      <c r="E48" s="34">
        <f>IF(D48="","",WORKDAY(D48,-5))</f>
        <v/>
      </c>
      <c r="F48" s="19" t="inlineStr">
        <is>
          <t>Kidist Haile</t>
        </is>
      </c>
      <c r="G48" s="14" t="n"/>
      <c r="H48" s="33" t="n"/>
      <c r="I48" s="33" t="n"/>
      <c r="J48" s="35">
        <f>IF(AND(H48&lt;&gt;"",I48&lt;&gt;""),"Done",IF(AND(ISNUMBER(E48),TODAY()&gt;E48),"Overdue (internal)","Open"))</f>
        <v/>
      </c>
    </row>
    <row r="49" ht="33" customHeight="1">
      <c r="A49" s="6" t="inlineStr">
        <is>
          <t>Miyazia</t>
        </is>
      </c>
      <c r="B49" s="10" t="inlineStr">
        <is>
          <t>9 Apr to 8 May 2027</t>
        </is>
      </c>
      <c r="C49" s="10" t="inlineStr">
        <is>
          <t>Quarterly advance income tax, quarter Tir to Megabit (within 30 days after Megabit 30)</t>
        </is>
      </c>
      <c r="D49" s="33" t="n">
        <v>46515</v>
      </c>
      <c r="E49" s="34">
        <f>IF(D49="","",WORKDAY(D49,-5))</f>
        <v/>
      </c>
      <c r="F49" s="19" t="inlineStr">
        <is>
          <t>Kidist Haile (prepare), Dereje Tadesse (sign)</t>
        </is>
      </c>
      <c r="G49" s="14" t="n"/>
      <c r="H49" s="33" t="n"/>
      <c r="I49" s="33" t="n"/>
      <c r="J49" s="35">
        <f>IF(AND(H49&lt;&gt;"",I49&lt;&gt;""),"Done",IF(AND(ISNUMBER(E49),TODAY()&gt;E49),"Overdue (internal)","Open"))</f>
        <v/>
      </c>
    </row>
    <row r="50" ht="33" customHeight="1">
      <c r="A50" s="6" t="inlineStr">
        <is>
          <t>Ginbot</t>
        </is>
      </c>
      <c r="B50" s="10" t="inlineStr">
        <is>
          <t>9 May to 7 Jun 2027</t>
        </is>
      </c>
      <c r="C50" s="10" t="inlineStr">
        <is>
          <t>VAT return and payment for Miyazia (by Ginbot 30)</t>
        </is>
      </c>
      <c r="D50" s="33" t="n">
        <v>46545</v>
      </c>
      <c r="E50" s="34">
        <f>IF(D50="","",WORKDAY(D50,-5))</f>
        <v/>
      </c>
      <c r="F50" s="19" t="inlineStr">
        <is>
          <t>Kidist Haile (prepare), Dereje Tadesse (sign)</t>
        </is>
      </c>
      <c r="G50" s="14" t="n"/>
      <c r="H50" s="33" t="n"/>
      <c r="I50" s="33" t="n"/>
      <c r="J50" s="35">
        <f>IF(AND(H50&lt;&gt;"",I50&lt;&gt;""),"Done",IF(AND(ISNUMBER(E50),TODAY()&gt;E50),"Overdue (internal)","Open"))</f>
        <v/>
      </c>
    </row>
    <row r="51" ht="33" customHeight="1">
      <c r="A51" s="6" t="inlineStr">
        <is>
          <t>Ginbot</t>
        </is>
      </c>
      <c r="B51" s="10" t="inlineStr">
        <is>
          <t>9 May to 7 Jun 2027</t>
        </is>
      </c>
      <c r="C51" s="10" t="inlineStr">
        <is>
          <t>PAYE for Miyazia salaries (by Ginbot 30)</t>
        </is>
      </c>
      <c r="D51" s="33" t="n">
        <v>46545</v>
      </c>
      <c r="E51" s="34">
        <f>IF(D51="","",WORKDAY(D51,-5))</f>
        <v/>
      </c>
      <c r="F51" s="19" t="inlineStr">
        <is>
          <t>Kidist Haile (prepare), Dereje Tadesse (sign)</t>
        </is>
      </c>
      <c r="G51" s="14" t="n"/>
      <c r="H51" s="33" t="n"/>
      <c r="I51" s="33" t="n"/>
      <c r="J51" s="35">
        <f>IF(AND(H51&lt;&gt;"",I51&lt;&gt;""),"Done",IF(AND(ISNUMBER(E51),TODAY()&gt;E51),"Overdue (internal)","Open"))</f>
        <v/>
      </c>
    </row>
    <row r="52" ht="33" customHeight="1">
      <c r="A52" s="6" t="inlineStr">
        <is>
          <t>Ginbot</t>
        </is>
      </c>
      <c r="B52" s="10" t="inlineStr">
        <is>
          <t>9 May to 7 Jun 2027</t>
        </is>
      </c>
      <c r="C52" s="10" t="inlineStr">
        <is>
          <t>Pension for Miyazia salaries (within 30 days after Miyazia 30)</t>
        </is>
      </c>
      <c r="D52" s="33" t="n">
        <v>46545</v>
      </c>
      <c r="E52" s="34">
        <f>IF(D52="","",WORKDAY(D52,-5))</f>
        <v/>
      </c>
      <c r="F52" s="19" t="inlineStr">
        <is>
          <t>Kidist Haile (prepare), Dereje Tadesse (sign)</t>
        </is>
      </c>
      <c r="G52" s="14" t="n"/>
      <c r="H52" s="33" t="n"/>
      <c r="I52" s="33" t="n"/>
      <c r="J52" s="35">
        <f>IF(AND(H52&lt;&gt;"",I52&lt;&gt;""),"Done",IF(AND(ISNUMBER(E52),TODAY()&gt;E52),"Overdue (internal)","Open"))</f>
        <v/>
      </c>
    </row>
    <row r="53" ht="33" customHeight="1">
      <c r="A53" s="6" t="inlineStr">
        <is>
          <t>Ginbot</t>
        </is>
      </c>
      <c r="B53" s="10" t="inlineStr">
        <is>
          <t>9 May to 7 Jun 2027</t>
        </is>
      </c>
      <c r="C53" s="10" t="inlineStr">
        <is>
          <t>Withholding remittance for Miyazia supplier payments (enter the date on the tax office's current notice)</t>
        </is>
      </c>
      <c r="D53" s="33" t="n"/>
      <c r="E53" s="34">
        <f>IF(D53="","",WORKDAY(D53,-5))</f>
        <v/>
      </c>
      <c r="F53" s="19" t="inlineStr">
        <is>
          <t>Kidist Haile</t>
        </is>
      </c>
      <c r="G53" s="14" t="n"/>
      <c r="H53" s="33" t="n"/>
      <c r="I53" s="33" t="n"/>
      <c r="J53" s="35">
        <f>IF(AND(H53&lt;&gt;"",I53&lt;&gt;""),"Done",IF(AND(ISNUMBER(E53),TODAY()&gt;E53),"Overdue (internal)","Open"))</f>
        <v/>
      </c>
    </row>
    <row r="54" ht="33" customHeight="1">
      <c r="A54" s="6" t="inlineStr">
        <is>
          <t>Sene</t>
        </is>
      </c>
      <c r="B54" s="10" t="inlineStr">
        <is>
          <t>8 Jun to 7 Jul 2027</t>
        </is>
      </c>
      <c r="C54" s="10" t="inlineStr">
        <is>
          <t>VAT return and payment for Ginbot (by Sene 30)</t>
        </is>
      </c>
      <c r="D54" s="33" t="n">
        <v>46575</v>
      </c>
      <c r="E54" s="34">
        <f>IF(D54="","",WORKDAY(D54,-5))</f>
        <v/>
      </c>
      <c r="F54" s="19" t="inlineStr">
        <is>
          <t>Kidist Haile (prepare), Dereje Tadesse (sign)</t>
        </is>
      </c>
      <c r="G54" s="14" t="n"/>
      <c r="H54" s="33" t="n"/>
      <c r="I54" s="33" t="n"/>
      <c r="J54" s="35">
        <f>IF(AND(H54&lt;&gt;"",I54&lt;&gt;""),"Done",IF(AND(ISNUMBER(E54),TODAY()&gt;E54),"Overdue (internal)","Open"))</f>
        <v/>
      </c>
    </row>
    <row r="55" ht="33" customHeight="1">
      <c r="A55" s="6" t="inlineStr">
        <is>
          <t>Sene</t>
        </is>
      </c>
      <c r="B55" s="10" t="inlineStr">
        <is>
          <t>8 Jun to 7 Jul 2027</t>
        </is>
      </c>
      <c r="C55" s="10" t="inlineStr">
        <is>
          <t>PAYE for Ginbot salaries (by Sene 30)</t>
        </is>
      </c>
      <c r="D55" s="33" t="n">
        <v>46575</v>
      </c>
      <c r="E55" s="34">
        <f>IF(D55="","",WORKDAY(D55,-5))</f>
        <v/>
      </c>
      <c r="F55" s="19" t="inlineStr">
        <is>
          <t>Kidist Haile (prepare), Dereje Tadesse (sign)</t>
        </is>
      </c>
      <c r="G55" s="14" t="n"/>
      <c r="H55" s="33" t="n"/>
      <c r="I55" s="33" t="n"/>
      <c r="J55" s="35">
        <f>IF(AND(H55&lt;&gt;"",I55&lt;&gt;""),"Done",IF(AND(ISNUMBER(E55),TODAY()&gt;E55),"Overdue (internal)","Open"))</f>
        <v/>
      </c>
    </row>
    <row r="56" ht="33" customHeight="1">
      <c r="A56" s="6" t="inlineStr">
        <is>
          <t>Sene</t>
        </is>
      </c>
      <c r="B56" s="10" t="inlineStr">
        <is>
          <t>8 Jun to 7 Jul 2027</t>
        </is>
      </c>
      <c r="C56" s="10" t="inlineStr">
        <is>
          <t>Pension for Ginbot salaries (within 30 days after Ginbot 30)</t>
        </is>
      </c>
      <c r="D56" s="33" t="n">
        <v>46575</v>
      </c>
      <c r="E56" s="34">
        <f>IF(D56="","",WORKDAY(D56,-5))</f>
        <v/>
      </c>
      <c r="F56" s="19" t="inlineStr">
        <is>
          <t>Kidist Haile (prepare), Dereje Tadesse (sign)</t>
        </is>
      </c>
      <c r="G56" s="14" t="n"/>
      <c r="H56" s="33" t="n"/>
      <c r="I56" s="33" t="n"/>
      <c r="J56" s="35">
        <f>IF(AND(H56&lt;&gt;"",I56&lt;&gt;""),"Done",IF(AND(ISNUMBER(E56),TODAY()&gt;E56),"Overdue (internal)","Open"))</f>
        <v/>
      </c>
    </row>
    <row r="57" ht="33" customHeight="1">
      <c r="A57" s="6" t="inlineStr">
        <is>
          <t>Sene</t>
        </is>
      </c>
      <c r="B57" s="10" t="inlineStr">
        <is>
          <t>8 Jun to 7 Jul 2027</t>
        </is>
      </c>
      <c r="C57" s="10" t="inlineStr">
        <is>
          <t>Withholding remittance for Ginbot supplier payments (enter the date on the tax office's current notice)</t>
        </is>
      </c>
      <c r="D57" s="33" t="n"/>
      <c r="E57" s="34">
        <f>IF(D57="","",WORKDAY(D57,-5))</f>
        <v/>
      </c>
      <c r="F57" s="19" t="inlineStr">
        <is>
          <t>Kidist Haile</t>
        </is>
      </c>
      <c r="G57" s="14" t="n"/>
      <c r="H57" s="33" t="n"/>
      <c r="I57" s="33" t="n"/>
      <c r="J57" s="35">
        <f>IF(AND(H57&lt;&gt;"",I57&lt;&gt;""),"Done",IF(AND(ISNUMBER(E57),TODAY()&gt;E57),"Overdue (internal)","Open"))</f>
        <v/>
      </c>
    </row>
    <row r="58"/>
    <row r="59">
      <c r="A59" s="11" t="inlineStr">
        <is>
          <t>Figures follow the course (October 2026). Laws change: confirm rates, thresholds and deadlines with the Ministry of Revenues before filing.</t>
        </is>
      </c>
      <c r="B59" s="12" t="n"/>
      <c r="C59" s="12" t="n"/>
      <c r="D59" s="12" t="n"/>
      <c r="E59" s="12" t="n"/>
      <c r="F59" s="12" t="n"/>
      <c r="G59" s="12" t="n"/>
      <c r="H59" s="12" t="n"/>
      <c r="I59" s="12" t="n"/>
      <c r="J59" s="12" t="n"/>
      <c r="K59" s="12" t="n"/>
      <c r="L59" s="12" t="n"/>
      <c r="M59" s="12" t="n"/>
    </row>
  </sheetData>
  <mergeCells count="2">
    <mergeCell ref="L22:M24"/>
    <mergeCell ref="A59:M59"/>
  </mergeCells>
  <conditionalFormatting sqref="J2:J57">
    <cfRule type="cellIs" priority="1" operator="equal" dxfId="1">
      <formula>"Overdue (internal)"</formula>
    </cfRule>
    <cfRule type="cellIs" priority="2" operator="equal" dxfId="0">
      <formula>"Open"</formula>
    </cfRule>
    <cfRule type="cellIs" priority="3" operator="equal" dxfId="2">
      <formula>"Done"</formula>
    </cfRule>
  </conditionalFormatting>
  <dataValidations count="2">
    <dataValidation sqref="A2:A57" showDropDown="0" showInputMessage="0" showErrorMessage="0" allowBlank="1" errorTitle="Invalid entry" error="Choose a value from the list." type="list">
      <formula1>"Hamle,Nehase,Meskerem,Tikimt,Hidar,Tahsas,Tir,Yekatit,Megabit,Miyazia,Ginbot,Sene"</formula1>
    </dataValidation>
    <dataValidation sqref="M5" showDropDown="0" showInputMessage="1" showErrorMessage="0" allowBlank="1" errorTitle="Invalid entry" error="Choose a value from the list." prompt="Choose a month" type="list">
      <formula1>=$L$9:$L$20</formula1>
    </dataValidation>
  </dataValidations>
  <printOptions horizontalCentered="1"/>
  <pageMargins left="0.4" right="0.4" top="0.6" bottom="0.6" header="0.5" footer="0.5"/>
  <pageSetup orientation="landscape" paperSize="9" fitToHeight="0" fitToWidth="1"/>
  <headerFooter>
    <oddHeader/>
    <oddFooter>&amp;C&amp;8 Investopia Academy · A platform by Erudite Africa Investments PLC · investopia.et&amp;R&amp;8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2026-10-22T15:24:08Z</dcterms:created>
  <dcterms:modified xmlns:dcterms="http://purl.org/dc/terms/" xmlns:xsi="http://www.w3.org/2001/XMLSchema-instance" xsi:type="dcterms:W3CDTF">2026-10-22T15:24:08Z</dcterms:modified>
</cp:coreProperties>
</file>